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20" windowWidth="17040" windowHeight="10260"/>
  </bookViews>
  <sheets>
    <sheet name="Приложение 1" sheetId="4" r:id="rId1"/>
    <sheet name="Приложение 2" sheetId="5" r:id="rId2"/>
    <sheet name="Приложение 3" sheetId="6" r:id="rId3"/>
  </sheets>
  <definedNames>
    <definedName name="_xlnm.Print_Titles" localSheetId="0">'Приложение 1'!$8:$9</definedName>
    <definedName name="_xlnm.Print_Titles" localSheetId="2">'Приложение 3'!$A:$B</definedName>
    <definedName name="_xlnm.Print_Area" localSheetId="0">'Приложение 1'!$A$1:$I$231</definedName>
  </definedNames>
  <calcPr calcId="144525"/>
</workbook>
</file>

<file path=xl/calcChain.xml><?xml version="1.0" encoding="utf-8"?>
<calcChain xmlns="http://schemas.openxmlformats.org/spreadsheetml/2006/main">
  <c r="H23" i="6"/>
  <c r="G23"/>
  <c r="H22"/>
  <c r="G22"/>
  <c r="H12"/>
  <c r="G12"/>
  <c r="E106" i="4" l="1"/>
  <c r="E96" s="1"/>
  <c r="C106"/>
  <c r="C96" s="1"/>
  <c r="B106"/>
  <c r="B96" s="1"/>
  <c r="E215"/>
  <c r="D215"/>
  <c r="I215" s="1"/>
  <c r="C215"/>
  <c r="H215" s="1"/>
  <c r="B215"/>
  <c r="E198"/>
  <c r="D198"/>
  <c r="C198"/>
  <c r="B198"/>
  <c r="E181"/>
  <c r="D181"/>
  <c r="C181"/>
  <c r="B181"/>
  <c r="E164"/>
  <c r="D164"/>
  <c r="C164"/>
  <c r="H164" s="1"/>
  <c r="B164"/>
  <c r="E147"/>
  <c r="D147"/>
  <c r="C147"/>
  <c r="B147"/>
  <c r="E130"/>
  <c r="D130"/>
  <c r="I130" s="1"/>
  <c r="C130"/>
  <c r="H130" s="1"/>
  <c r="B130"/>
  <c r="E113"/>
  <c r="D113"/>
  <c r="C113"/>
  <c r="B113"/>
  <c r="D96"/>
  <c r="I216"/>
  <c r="H216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78"/>
  <c r="H178"/>
  <c r="I174"/>
  <c r="H174"/>
  <c r="I172"/>
  <c r="H172"/>
  <c r="I167"/>
  <c r="H167"/>
  <c r="I166"/>
  <c r="H166"/>
  <c r="I165"/>
  <c r="H165"/>
  <c r="I161"/>
  <c r="H161"/>
  <c r="I159"/>
  <c r="H159"/>
  <c r="I158"/>
  <c r="H158"/>
  <c r="I157"/>
  <c r="H157"/>
  <c r="I156"/>
  <c r="H156"/>
  <c r="I155"/>
  <c r="H155"/>
  <c r="I153"/>
  <c r="H153"/>
  <c r="I152"/>
  <c r="H152"/>
  <c r="I151"/>
  <c r="H151"/>
  <c r="I150"/>
  <c r="H150"/>
  <c r="I149"/>
  <c r="H149"/>
  <c r="I148"/>
  <c r="H148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F97"/>
  <c r="F98"/>
  <c r="F99"/>
  <c r="F100"/>
  <c r="F101"/>
  <c r="F102"/>
  <c r="F103"/>
  <c r="F104"/>
  <c r="F105"/>
  <c r="F106"/>
  <c r="F107"/>
  <c r="F108"/>
  <c r="F109"/>
  <c r="F110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E79"/>
  <c r="D79"/>
  <c r="C79"/>
  <c r="B79"/>
  <c r="E62"/>
  <c r="D62"/>
  <c r="C62"/>
  <c r="B62"/>
  <c r="C55"/>
  <c r="B55"/>
  <c r="I62" l="1"/>
  <c r="H62"/>
  <c r="H198"/>
  <c r="I198"/>
  <c r="H181"/>
  <c r="I181"/>
  <c r="I164"/>
  <c r="H147"/>
  <c r="I147"/>
  <c r="H113"/>
  <c r="I113"/>
  <c r="I96"/>
  <c r="H96"/>
  <c r="F79"/>
  <c r="H79"/>
  <c r="I79"/>
  <c r="F96"/>
  <c r="E45"/>
  <c r="H45" s="1"/>
  <c r="D45"/>
  <c r="C45"/>
  <c r="B45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E28"/>
  <c r="D28"/>
  <c r="I28" s="1"/>
  <c r="C28"/>
  <c r="B28"/>
  <c r="F33"/>
  <c r="G33" s="1"/>
  <c r="I42"/>
  <c r="H42"/>
  <c r="I33"/>
  <c r="H33"/>
  <c r="I31"/>
  <c r="H31"/>
  <c r="F42"/>
  <c r="G42" s="1"/>
  <c r="F31"/>
  <c r="G31" s="1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F25"/>
  <c r="G25" s="1"/>
  <c r="F24"/>
  <c r="G24" s="1"/>
  <c r="F23"/>
  <c r="G23" s="1"/>
  <c r="F22"/>
  <c r="G22" s="1"/>
  <c r="F21"/>
  <c r="G21" s="1"/>
  <c r="F20"/>
  <c r="F19"/>
  <c r="G19" s="1"/>
  <c r="F18"/>
  <c r="F17"/>
  <c r="G17" s="1"/>
  <c r="F16"/>
  <c r="G16" s="1"/>
  <c r="F15"/>
  <c r="G15" s="1"/>
  <c r="F14"/>
  <c r="G14" s="1"/>
  <c r="F13"/>
  <c r="G13" s="1"/>
  <c r="F12"/>
  <c r="G12" s="1"/>
  <c r="I11"/>
  <c r="H11"/>
  <c r="G18"/>
  <c r="G20"/>
  <c r="H28" l="1"/>
  <c r="I45"/>
  <c r="T24" i="6"/>
  <c r="S24"/>
  <c r="R24"/>
  <c r="Q24"/>
  <c r="P24"/>
  <c r="O24"/>
  <c r="N24"/>
  <c r="M24"/>
  <c r="L24"/>
  <c r="K24"/>
  <c r="J24"/>
  <c r="I24"/>
  <c r="F24"/>
  <c r="E24"/>
  <c r="D24"/>
  <c r="C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"/>
  <c r="G11"/>
  <c r="H10"/>
  <c r="G10"/>
  <c r="F23" i="5"/>
  <c r="E23"/>
  <c r="D23"/>
  <c r="C23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B231" i="4"/>
  <c r="F216"/>
  <c r="G216" s="1"/>
  <c r="F215"/>
  <c r="G215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D231"/>
  <c r="F178"/>
  <c r="G178" s="1"/>
  <c r="F174"/>
  <c r="G174" s="1"/>
  <c r="F172"/>
  <c r="G172" s="1"/>
  <c r="F167"/>
  <c r="G167" s="1"/>
  <c r="F166"/>
  <c r="G166" s="1"/>
  <c r="F165"/>
  <c r="G165" s="1"/>
  <c r="F164"/>
  <c r="G164" s="1"/>
  <c r="F161"/>
  <c r="G161" s="1"/>
  <c r="F159"/>
  <c r="G159" s="1"/>
  <c r="F158"/>
  <c r="G158" s="1"/>
  <c r="F157"/>
  <c r="G157" s="1"/>
  <c r="F156"/>
  <c r="G156" s="1"/>
  <c r="F155"/>
  <c r="G155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30"/>
  <c r="G130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G110"/>
  <c r="G109"/>
  <c r="G108"/>
  <c r="G107"/>
  <c r="G106"/>
  <c r="G105"/>
  <c r="G104"/>
  <c r="G103"/>
  <c r="G102"/>
  <c r="G101"/>
  <c r="G100"/>
  <c r="G99"/>
  <c r="G98"/>
  <c r="G97"/>
  <c r="G96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G79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28"/>
  <c r="G28" s="1"/>
  <c r="F11"/>
  <c r="E231"/>
  <c r="C231"/>
  <c r="H24" i="6" l="1"/>
  <c r="G24"/>
  <c r="F231" i="4"/>
  <c r="G231" s="1"/>
  <c r="H23" i="5"/>
  <c r="G23"/>
  <c r="G11" i="4"/>
</calcChain>
</file>

<file path=xl/sharedStrings.xml><?xml version="1.0" encoding="utf-8"?>
<sst xmlns="http://schemas.openxmlformats.org/spreadsheetml/2006/main" count="306" uniqueCount="96">
  <si>
    <t>1</t>
  </si>
  <si>
    <t>2</t>
  </si>
  <si>
    <t>3</t>
  </si>
  <si>
    <t>4</t>
  </si>
  <si>
    <t>5</t>
  </si>
  <si>
    <t>6</t>
  </si>
  <si>
    <t>7</t>
  </si>
  <si>
    <t>8</t>
  </si>
  <si>
    <t>9</t>
  </si>
  <si>
    <t>Сарпинский</t>
  </si>
  <si>
    <t>Кетченеровский</t>
  </si>
  <si>
    <t>Приютненский</t>
  </si>
  <si>
    <t>Лаганский</t>
  </si>
  <si>
    <t>Октябрьский</t>
  </si>
  <si>
    <t>Яшалтинский</t>
  </si>
  <si>
    <t>Черноземельский</t>
  </si>
  <si>
    <t>Целинный</t>
  </si>
  <si>
    <t>Ики-Бурульский</t>
  </si>
  <si>
    <t>Элистинское ГМО</t>
  </si>
  <si>
    <t>Юстинский</t>
  </si>
  <si>
    <t>Малодербетовский</t>
  </si>
  <si>
    <t>Яшкульский</t>
  </si>
  <si>
    <t>Городовиковский</t>
  </si>
  <si>
    <t>Район</t>
  </si>
  <si>
    <t>Кадастровая стоимость предыдущего тура оценки, руб.</t>
  </si>
  <si>
    <t>-</t>
  </si>
  <si>
    <t>Приложение № 1</t>
  </si>
  <si>
    <t>Таблица</t>
  </si>
  <si>
    <t>изменения суммарной кадастровой стоимости</t>
  </si>
  <si>
    <t>Муниципальное образование</t>
  </si>
  <si>
    <t>Количество объектов</t>
  </si>
  <si>
    <t>Суммарная кадастровая стоимость предыдущего тура оценки, руб.</t>
  </si>
  <si>
    <t>Суммарная площадь, кв.м.</t>
  </si>
  <si>
    <t>Разница, руб.</t>
  </si>
  <si>
    <t>Относительная разница, %</t>
  </si>
  <si>
    <t>УПКС, руб./кв.м.</t>
  </si>
  <si>
    <t>УПКС предыдущего тура оценки, руб./кв.м.</t>
  </si>
  <si>
    <t>1. СЕГМЕНТ "Сельскохозяйственное использование"</t>
  </si>
  <si>
    <t>Муниципальные районы Республики Калмыкии</t>
  </si>
  <si>
    <t>Городовиковский муниципальный район</t>
  </si>
  <si>
    <t>Ики-Бурульский муниципальный район</t>
  </si>
  <si>
    <t>Лаганский муниципальный район</t>
  </si>
  <si>
    <t>Кетченеровский муниципальный район</t>
  </si>
  <si>
    <t>Малодербетовский муниципальный район</t>
  </si>
  <si>
    <t>Октябрьский муниципальный район</t>
  </si>
  <si>
    <t>Приютненский муниципальный район</t>
  </si>
  <si>
    <t>Сарпинский муниципальный район</t>
  </si>
  <si>
    <t>Целинный муниципальный район</t>
  </si>
  <si>
    <t>Черноземельский муниципальный район</t>
  </si>
  <si>
    <t>Юстинский муниципальный район</t>
  </si>
  <si>
    <t>Яшалтинский муниципальный район</t>
  </si>
  <si>
    <t>Яшкульский муниципальный район</t>
  </si>
  <si>
    <t>Элистинский муниципальный район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</si>
  <si>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</si>
  <si>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</si>
  <si>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</si>
  <si>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</si>
  <si>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Городовиковский район</t>
  </si>
  <si>
    <t>6 Сегмент.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</si>
  <si>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</si>
  <si>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</si>
  <si>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</si>
  <si>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Приютненский район</t>
  </si>
  <si>
    <t>Яшкульский район</t>
  </si>
  <si>
    <t>11. СЕГМЕНТ "Водные объекты"</t>
  </si>
  <si>
    <t>Кетченеровский район</t>
  </si>
  <si>
    <t>Малодербетовский  район</t>
  </si>
  <si>
    <t>Октябрьский  район</t>
  </si>
  <si>
    <t>Юстинский район</t>
  </si>
  <si>
    <t>12. СЕГМЕНТ "Специальное, ритуальное использование, запас"</t>
  </si>
  <si>
    <t>13. СЕГМЕНТ "Садоводческое, огородническое и дачное использование, малоэтажная жилая застройка"</t>
  </si>
  <si>
    <t>14. СЕГМЕНТ "Иное использование"</t>
  </si>
  <si>
    <t>Лаганский  район</t>
  </si>
  <si>
    <t>Малодербетовский район</t>
  </si>
  <si>
    <t>Целинный район</t>
  </si>
  <si>
    <t>Черноземельский район</t>
  </si>
  <si>
    <t>Итого:</t>
  </si>
  <si>
    <t>Приложение № 2</t>
  </si>
  <si>
    <t>Изменение земельного налога в части категории земель сельскохозяйственного назначения</t>
  </si>
  <si>
    <t>№ п/п</t>
  </si>
  <si>
    <t>Кол-во участков</t>
  </si>
  <si>
    <t>Общая площадь, кв.м.</t>
  </si>
  <si>
    <t>Изменение КС, руб.</t>
  </si>
  <si>
    <t>Изменение земельного налога*, руб. ("-" - умемьшение / "+" - увеличение)</t>
  </si>
  <si>
    <t>* Сумма земельного налога расчитана исходя из максимально допустимой ставки налога = 0,3%</t>
  </si>
  <si>
    <t>Приложение № 3</t>
  </si>
  <si>
    <t>Изменение земельного налога в части категории земель населенных пунктов</t>
  </si>
  <si>
    <t>Изменение земельного налога*, руб.       ("-" - умемьшение / "+" - увеличение)</t>
  </si>
  <si>
    <t>в т.ч. в разрезе сегментов:</t>
  </si>
  <si>
    <t>6. СЕГМЕНТ "Производственная деятельность"</t>
  </si>
  <si>
    <t>* Сумма земельного налога расчитана исходя из максимально допустимых ставок налога, установленных ст.394 НК РФ</t>
  </si>
  <si>
    <t>Суммарная кадастровая стоимость текущего тура оценки, руб.</t>
  </si>
  <si>
    <t>финансово - экономического обоснования</t>
  </si>
  <si>
    <t>к проекту приказа МЗИО РК</t>
  </si>
  <si>
    <t>"Об утверждении результатов ГКО категорий земель СХН и ЗНП"</t>
  </si>
  <si>
    <t>Кадастровая стоимость текущего тура оценки, 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</si>
</sst>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1">
    <font>
      <sz val="10"/>
      <name val="Arial"/>
    </font>
    <font>
      <sz val="10"/>
      <name val="Arial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164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/>
    <xf numFmtId="4" fontId="3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1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3" fillId="0" borderId="0" xfId="0" applyNumberFormat="1" applyFont="1" applyFill="1"/>
    <xf numFmtId="164" fontId="5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2" xfId="1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0" borderId="2" xfId="1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0" fontId="2" fillId="2" borderId="0" xfId="0" applyFont="1" applyFill="1"/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10" fontId="7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right"/>
    </xf>
    <xf numFmtId="4" fontId="4" fillId="0" borderId="6" xfId="0" applyNumberFormat="1" applyFont="1" applyBorder="1" applyAlignment="1">
      <alignment horizontal="right"/>
    </xf>
    <xf numFmtId="10" fontId="4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/>
    <xf numFmtId="3" fontId="2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4" fillId="0" borderId="2" xfId="0" applyFont="1" applyFill="1" applyBorder="1" applyAlignment="1">
      <alignment horizontal="left" vertical="top"/>
    </xf>
    <xf numFmtId="10" fontId="4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3" fontId="2" fillId="0" borderId="2" xfId="1" applyNumberFormat="1" applyFont="1" applyFill="1" applyBorder="1" applyAlignment="1">
      <alignment horizontal="center" vertical="top"/>
    </xf>
    <xf numFmtId="10" fontId="3" fillId="0" borderId="2" xfId="0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0" fontId="3" fillId="0" borderId="0" xfId="0" applyFont="1"/>
    <xf numFmtId="4" fontId="3" fillId="0" borderId="5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/>
    <xf numFmtId="10" fontId="4" fillId="0" borderId="2" xfId="0" applyNumberFormat="1" applyFont="1" applyBorder="1"/>
    <xf numFmtId="2" fontId="2" fillId="0" borderId="2" xfId="0" applyNumberFormat="1" applyFont="1" applyBorder="1"/>
    <xf numFmtId="10" fontId="2" fillId="0" borderId="2" xfId="0" applyNumberFormat="1" applyFont="1" applyBorder="1"/>
    <xf numFmtId="0" fontId="4" fillId="0" borderId="0" xfId="0" applyFont="1"/>
    <xf numFmtId="0" fontId="3" fillId="0" borderId="2" xfId="0" applyFont="1" applyFill="1" applyBorder="1"/>
    <xf numFmtId="0" fontId="4" fillId="0" borderId="2" xfId="0" applyFont="1" applyFill="1" applyBorder="1"/>
    <xf numFmtId="10" fontId="4" fillId="0" borderId="2" xfId="0" applyNumberFormat="1" applyFont="1" applyFill="1" applyBorder="1"/>
    <xf numFmtId="0" fontId="4" fillId="0" borderId="0" xfId="0" applyFont="1" applyFill="1"/>
    <xf numFmtId="10" fontId="3" fillId="0" borderId="2" xfId="0" applyNumberFormat="1" applyFont="1" applyFill="1" applyBorder="1"/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right"/>
    </xf>
    <xf numFmtId="10" fontId="8" fillId="0" borderId="6" xfId="1" applyNumberFormat="1" applyFont="1" applyFill="1" applyBorder="1"/>
    <xf numFmtId="3" fontId="9" fillId="0" borderId="2" xfId="1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/>
    <xf numFmtId="43" fontId="4" fillId="0" borderId="2" xfId="1" applyFont="1" applyFill="1" applyBorder="1" applyAlignment="1">
      <alignment horizontal="left"/>
    </xf>
    <xf numFmtId="43" fontId="4" fillId="0" borderId="0" xfId="1" applyFont="1" applyFill="1"/>
    <xf numFmtId="0" fontId="10" fillId="0" borderId="2" xfId="0" applyFont="1" applyFill="1" applyBorder="1" applyAlignment="1">
      <alignment horizontal="left"/>
    </xf>
    <xf numFmtId="3" fontId="10" fillId="0" borderId="2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4" fontId="7" fillId="3" borderId="2" xfId="0" applyNumberFormat="1" applyFont="1" applyFill="1" applyBorder="1"/>
    <xf numFmtId="4" fontId="4" fillId="0" borderId="2" xfId="0" applyNumberFormat="1" applyFont="1" applyBorder="1"/>
    <xf numFmtId="4" fontId="4" fillId="3" borderId="2" xfId="0" applyNumberFormat="1" applyFont="1" applyFill="1" applyBorder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4" fillId="0" borderId="2" xfId="1" applyNumberFormat="1" applyFont="1" applyBorder="1" applyAlignment="1">
      <alignment horizontal="right" vertical="center"/>
    </xf>
    <xf numFmtId="10" fontId="4" fillId="0" borderId="2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/>
    <xf numFmtId="10" fontId="4" fillId="0" borderId="2" xfId="1" applyNumberFormat="1" applyFont="1" applyFill="1" applyBorder="1" applyAlignment="1">
      <alignment horizontal="right" vertical="center"/>
    </xf>
    <xf numFmtId="10" fontId="3" fillId="0" borderId="2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10" fontId="10" fillId="0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>
      <selection activeCell="N14" sqref="N14"/>
    </sheetView>
  </sheetViews>
  <sheetFormatPr defaultColWidth="9.140625" defaultRowHeight="15"/>
  <cols>
    <col min="1" max="1" width="47.5703125" style="1" customWidth="1"/>
    <col min="2" max="2" width="12.7109375" style="2" customWidth="1"/>
    <col min="3" max="3" width="20.85546875" style="3" customWidth="1"/>
    <col min="4" max="4" width="22.5703125" style="3" customWidth="1"/>
    <col min="5" max="5" width="21.28515625" style="3" customWidth="1"/>
    <col min="6" max="6" width="21.7109375" style="4" customWidth="1"/>
    <col min="7" max="7" width="13.28515625" style="5" customWidth="1"/>
    <col min="8" max="8" width="11.28515625" style="5" customWidth="1"/>
    <col min="9" max="9" width="11" style="5" customWidth="1"/>
    <col min="10" max="16384" width="9.140625" style="5"/>
  </cols>
  <sheetData>
    <row r="1" spans="1:9">
      <c r="I1" s="6" t="s">
        <v>26</v>
      </c>
    </row>
    <row r="2" spans="1:9">
      <c r="I2" s="6" t="s">
        <v>92</v>
      </c>
    </row>
    <row r="3" spans="1:9">
      <c r="I3" s="6" t="s">
        <v>93</v>
      </c>
    </row>
    <row r="4" spans="1:9">
      <c r="I4" s="6" t="s">
        <v>94</v>
      </c>
    </row>
    <row r="5" spans="1:9">
      <c r="A5" s="127" t="s">
        <v>27</v>
      </c>
      <c r="B5" s="128"/>
      <c r="C5" s="128"/>
      <c r="D5" s="128"/>
      <c r="E5" s="128"/>
      <c r="F5" s="128"/>
      <c r="G5" s="128"/>
      <c r="H5" s="128"/>
      <c r="I5" s="128"/>
    </row>
    <row r="6" spans="1:9">
      <c r="A6" s="127" t="s">
        <v>28</v>
      </c>
      <c r="B6" s="127"/>
      <c r="C6" s="127"/>
      <c r="D6" s="127"/>
      <c r="E6" s="127"/>
      <c r="F6" s="127"/>
      <c r="G6" s="127"/>
      <c r="H6" s="127"/>
      <c r="I6" s="127"/>
    </row>
    <row r="8" spans="1:9" ht="63.75">
      <c r="A8" s="7" t="s">
        <v>29</v>
      </c>
      <c r="B8" s="8" t="s">
        <v>30</v>
      </c>
      <c r="C8" s="9" t="s">
        <v>91</v>
      </c>
      <c r="D8" s="9" t="s">
        <v>31</v>
      </c>
      <c r="E8" s="9" t="s">
        <v>32</v>
      </c>
      <c r="F8" s="10" t="s">
        <v>33</v>
      </c>
      <c r="G8" s="11" t="s">
        <v>34</v>
      </c>
      <c r="H8" s="11" t="s">
        <v>35</v>
      </c>
      <c r="I8" s="11" t="s">
        <v>36</v>
      </c>
    </row>
    <row r="9" spans="1:9">
      <c r="A9" s="7" t="s">
        <v>0</v>
      </c>
      <c r="B9" s="8" t="s">
        <v>1</v>
      </c>
      <c r="C9" s="9" t="s">
        <v>2</v>
      </c>
      <c r="D9" s="9" t="s">
        <v>3</v>
      </c>
      <c r="E9" s="9" t="s">
        <v>4</v>
      </c>
      <c r="F9" s="10" t="s">
        <v>5</v>
      </c>
      <c r="G9" s="11" t="s">
        <v>6</v>
      </c>
      <c r="H9" s="11" t="s">
        <v>7</v>
      </c>
      <c r="I9" s="11" t="s">
        <v>8</v>
      </c>
    </row>
    <row r="10" spans="1:9">
      <c r="A10" s="129" t="s">
        <v>37</v>
      </c>
      <c r="B10" s="130"/>
      <c r="C10" s="130"/>
      <c r="D10" s="130"/>
      <c r="E10" s="130"/>
      <c r="F10" s="130"/>
      <c r="G10" s="130"/>
      <c r="H10" s="130"/>
      <c r="I10" s="131"/>
    </row>
    <row r="11" spans="1:9">
      <c r="A11" s="12" t="s">
        <v>38</v>
      </c>
      <c r="B11" s="13">
        <v>40316</v>
      </c>
      <c r="C11" s="14">
        <v>34031109989.87989</v>
      </c>
      <c r="D11" s="14">
        <v>73742359635.011108</v>
      </c>
      <c r="E11" s="14">
        <v>80026269012.469986</v>
      </c>
      <c r="F11" s="15">
        <f>C11-D11</f>
        <v>-39711249645.131218</v>
      </c>
      <c r="G11" s="16">
        <f>F11/D11</f>
        <v>-0.53851341131044128</v>
      </c>
      <c r="H11" s="14">
        <f>C11/E11</f>
        <v>0.42524923890400335</v>
      </c>
      <c r="I11" s="14">
        <f>D11/E11</f>
        <v>0.92147691682990129</v>
      </c>
    </row>
    <row r="12" spans="1:9">
      <c r="A12" s="17" t="s">
        <v>39</v>
      </c>
      <c r="B12" s="18">
        <v>7922</v>
      </c>
      <c r="C12" s="19">
        <v>3954224353.4900112</v>
      </c>
      <c r="D12" s="19">
        <v>8786412071.6370068</v>
      </c>
      <c r="E12" s="19">
        <v>1071023876.52</v>
      </c>
      <c r="F12" s="19">
        <f>C12-D12</f>
        <v>-4832187718.1469955</v>
      </c>
      <c r="G12" s="20">
        <f>F12/D12</f>
        <v>-0.54996142666078085</v>
      </c>
      <c r="H12" s="21">
        <f t="shared" ref="H12:H25" si="0">C12/E12</f>
        <v>3.6920039227679826</v>
      </c>
      <c r="I12" s="21">
        <f t="shared" ref="I12:I25" si="1">D12/E12</f>
        <v>8.2037499483074612</v>
      </c>
    </row>
    <row r="13" spans="1:9">
      <c r="A13" s="17" t="s">
        <v>40</v>
      </c>
      <c r="B13" s="18">
        <v>2284</v>
      </c>
      <c r="C13" s="19">
        <v>2259574245.4099984</v>
      </c>
      <c r="D13" s="19">
        <v>6606997981.8299999</v>
      </c>
      <c r="E13" s="19">
        <v>6218922563.9599962</v>
      </c>
      <c r="F13" s="19">
        <f t="shared" ref="F13:F25" si="2">C13-D13</f>
        <v>-4347423736.420002</v>
      </c>
      <c r="G13" s="20">
        <f t="shared" ref="G13:G25" si="3">F13/D13</f>
        <v>-0.65800288548231955</v>
      </c>
      <c r="H13" s="21">
        <f t="shared" si="0"/>
        <v>0.36333854010415256</v>
      </c>
      <c r="I13" s="21">
        <f t="shared" si="1"/>
        <v>1.0624023556940529</v>
      </c>
    </row>
    <row r="14" spans="1:9">
      <c r="A14" s="17" t="s">
        <v>41</v>
      </c>
      <c r="B14" s="18">
        <v>385</v>
      </c>
      <c r="C14" s="19">
        <v>1648991059.8000002</v>
      </c>
      <c r="D14" s="19">
        <v>984774812.63000011</v>
      </c>
      <c r="E14" s="19">
        <v>3772505470</v>
      </c>
      <c r="F14" s="19">
        <f t="shared" si="2"/>
        <v>664216247.17000008</v>
      </c>
      <c r="G14" s="20">
        <f t="shared" si="3"/>
        <v>0.67448541397611839</v>
      </c>
      <c r="H14" s="21">
        <f t="shared" si="0"/>
        <v>0.43710766569146953</v>
      </c>
      <c r="I14" s="21">
        <f t="shared" si="1"/>
        <v>0.26103999595526101</v>
      </c>
    </row>
    <row r="15" spans="1:9">
      <c r="A15" s="17" t="s">
        <v>42</v>
      </c>
      <c r="B15" s="18">
        <v>2815</v>
      </c>
      <c r="C15" s="19">
        <v>1855062801.5099995</v>
      </c>
      <c r="D15" s="19">
        <v>8605508018.909996</v>
      </c>
      <c r="E15" s="19">
        <v>7393941494.5900002</v>
      </c>
      <c r="F15" s="19">
        <f t="shared" si="2"/>
        <v>-6750445217.3999968</v>
      </c>
      <c r="G15" s="20">
        <f t="shared" si="3"/>
        <v>-0.78443308664245859</v>
      </c>
      <c r="H15" s="21">
        <f t="shared" si="0"/>
        <v>0.2508895699090008</v>
      </c>
      <c r="I15" s="21">
        <f t="shared" si="1"/>
        <v>1.1638593604245415</v>
      </c>
    </row>
    <row r="16" spans="1:9">
      <c r="A16" s="17" t="s">
        <v>43</v>
      </c>
      <c r="B16" s="18">
        <v>1782</v>
      </c>
      <c r="C16" s="19">
        <v>1599415226.1100004</v>
      </c>
      <c r="D16" s="19">
        <v>4541578201.1800003</v>
      </c>
      <c r="E16" s="19">
        <v>4727921284.0699997</v>
      </c>
      <c r="F16" s="19">
        <f t="shared" si="2"/>
        <v>-2942162975.0699997</v>
      </c>
      <c r="G16" s="20">
        <f t="shared" si="3"/>
        <v>-0.64782831974699062</v>
      </c>
      <c r="H16" s="21">
        <f t="shared" si="0"/>
        <v>0.3382914244995962</v>
      </c>
      <c r="I16" s="21">
        <f t="shared" si="1"/>
        <v>0.96058667822625265</v>
      </c>
    </row>
    <row r="17" spans="1:9">
      <c r="A17" s="17" t="s">
        <v>44</v>
      </c>
      <c r="B17" s="22">
        <v>1156</v>
      </c>
      <c r="C17" s="19">
        <v>1075147969.8600001</v>
      </c>
      <c r="D17" s="19">
        <v>1809298979.7</v>
      </c>
      <c r="E17" s="19">
        <v>4440021099.7800007</v>
      </c>
      <c r="F17" s="19">
        <f t="shared" si="2"/>
        <v>-734151009.83999991</v>
      </c>
      <c r="G17" s="20">
        <f t="shared" si="3"/>
        <v>-0.40576544732354269</v>
      </c>
      <c r="H17" s="21">
        <f t="shared" si="0"/>
        <v>0.24214929291963788</v>
      </c>
      <c r="I17" s="21">
        <f t="shared" si="1"/>
        <v>0.40749783369039605</v>
      </c>
    </row>
    <row r="18" spans="1:9">
      <c r="A18" s="17" t="s">
        <v>45</v>
      </c>
      <c r="B18" s="18">
        <v>2159</v>
      </c>
      <c r="C18" s="19">
        <v>1847945868.0500004</v>
      </c>
      <c r="D18" s="19">
        <v>7499667730.8400002</v>
      </c>
      <c r="E18" s="19">
        <v>3576606258.6399999</v>
      </c>
      <c r="F18" s="19">
        <f t="shared" si="2"/>
        <v>-5651721862.79</v>
      </c>
      <c r="G18" s="20">
        <f t="shared" si="3"/>
        <v>-0.75359630128000066</v>
      </c>
      <c r="H18" s="21">
        <f t="shared" si="0"/>
        <v>0.51667579107594575</v>
      </c>
      <c r="I18" s="21">
        <f t="shared" si="1"/>
        <v>2.0968670265906595</v>
      </c>
    </row>
    <row r="19" spans="1:9">
      <c r="A19" s="17" t="s">
        <v>46</v>
      </c>
      <c r="B19" s="18">
        <v>2047</v>
      </c>
      <c r="C19" s="19">
        <v>2607675608.6599989</v>
      </c>
      <c r="D19" s="19">
        <v>6662046872.7320023</v>
      </c>
      <c r="E19" s="19">
        <v>5673200219.3299999</v>
      </c>
      <c r="F19" s="19">
        <f t="shared" si="2"/>
        <v>-4054371264.0720034</v>
      </c>
      <c r="G19" s="20">
        <f t="shared" si="3"/>
        <v>-0.60857741494835338</v>
      </c>
      <c r="H19" s="21">
        <f t="shared" si="0"/>
        <v>0.45964808359398307</v>
      </c>
      <c r="I19" s="21">
        <f t="shared" si="1"/>
        <v>1.1743013846105337</v>
      </c>
    </row>
    <row r="20" spans="1:9">
      <c r="A20" s="17" t="s">
        <v>47</v>
      </c>
      <c r="B20" s="18">
        <v>4446</v>
      </c>
      <c r="C20" s="19">
        <v>3153425240.6400023</v>
      </c>
      <c r="D20" s="19">
        <v>6964572390.9780016</v>
      </c>
      <c r="E20" s="19">
        <v>6456287545.2799997</v>
      </c>
      <c r="F20" s="19">
        <f t="shared" si="2"/>
        <v>-3811147150.3379993</v>
      </c>
      <c r="G20" s="20">
        <f t="shared" si="3"/>
        <v>-0.54721911646363375</v>
      </c>
      <c r="H20" s="21">
        <f t="shared" si="0"/>
        <v>0.4884270129736365</v>
      </c>
      <c r="I20" s="21">
        <f t="shared" si="1"/>
        <v>1.0787271078205918</v>
      </c>
    </row>
    <row r="21" spans="1:9">
      <c r="A21" s="17" t="s">
        <v>48</v>
      </c>
      <c r="B21" s="18">
        <v>719</v>
      </c>
      <c r="C21" s="19">
        <v>4310862484.1800022</v>
      </c>
      <c r="D21" s="19">
        <v>3746162689.3499999</v>
      </c>
      <c r="E21" s="19">
        <v>13245336474</v>
      </c>
      <c r="F21" s="19">
        <f t="shared" si="2"/>
        <v>564699794.83000231</v>
      </c>
      <c r="G21" s="20">
        <f t="shared" si="3"/>
        <v>0.1507408624925427</v>
      </c>
      <c r="H21" s="21">
        <f t="shared" si="0"/>
        <v>0.32546266322807516</v>
      </c>
      <c r="I21" s="21">
        <f t="shared" si="1"/>
        <v>0.28282880519521336</v>
      </c>
    </row>
    <row r="22" spans="1:9">
      <c r="A22" s="17" t="s">
        <v>49</v>
      </c>
      <c r="B22" s="18">
        <v>933</v>
      </c>
      <c r="C22" s="19">
        <v>1944053163.76</v>
      </c>
      <c r="D22" s="19">
        <v>2727446117.3200002</v>
      </c>
      <c r="E22" s="19">
        <v>8912880889</v>
      </c>
      <c r="F22" s="19">
        <f t="shared" si="2"/>
        <v>-783392953.56000018</v>
      </c>
      <c r="G22" s="20">
        <f t="shared" si="3"/>
        <v>-0.28722582220240717</v>
      </c>
      <c r="H22" s="21">
        <f t="shared" si="0"/>
        <v>0.21811726062212836</v>
      </c>
      <c r="I22" s="21">
        <f t="shared" si="1"/>
        <v>0.30601173192902525</v>
      </c>
    </row>
    <row r="23" spans="1:9">
      <c r="A23" s="17" t="s">
        <v>50</v>
      </c>
      <c r="B23" s="22">
        <v>12494</v>
      </c>
      <c r="C23" s="21">
        <v>5441506174.2400026</v>
      </c>
      <c r="D23" s="19">
        <v>11902033101.051991</v>
      </c>
      <c r="E23" s="19">
        <v>3018703911.8000002</v>
      </c>
      <c r="F23" s="19">
        <f t="shared" si="2"/>
        <v>-6460526926.8119879</v>
      </c>
      <c r="G23" s="20">
        <f t="shared" si="3"/>
        <v>-0.54280868419370787</v>
      </c>
      <c r="H23" s="21">
        <f t="shared" si="0"/>
        <v>1.8025968538912873</v>
      </c>
      <c r="I23" s="21">
        <f t="shared" si="1"/>
        <v>3.9427626719292972</v>
      </c>
    </row>
    <row r="24" spans="1:9">
      <c r="A24" s="17" t="s">
        <v>51</v>
      </c>
      <c r="B24" s="18">
        <v>1061</v>
      </c>
      <c r="C24" s="19">
        <v>2266893648.5199995</v>
      </c>
      <c r="D24" s="19">
        <v>2781176031.0220017</v>
      </c>
      <c r="E24" s="19">
        <v>11409684206.5</v>
      </c>
      <c r="F24" s="19">
        <f t="shared" si="2"/>
        <v>-514282382.50200224</v>
      </c>
      <c r="G24" s="20">
        <f t="shared" si="3"/>
        <v>-0.18491543748599701</v>
      </c>
      <c r="H24" s="21">
        <f t="shared" si="0"/>
        <v>0.19868154170547239</v>
      </c>
      <c r="I24" s="21">
        <f t="shared" si="1"/>
        <v>0.24375574123581698</v>
      </c>
    </row>
    <row r="25" spans="1:9">
      <c r="A25" s="23" t="s">
        <v>52</v>
      </c>
      <c r="B25" s="18">
        <v>113</v>
      </c>
      <c r="C25" s="19">
        <v>66332145.649999991</v>
      </c>
      <c r="D25" s="19">
        <v>124684635.83000003</v>
      </c>
      <c r="E25" s="19">
        <v>109233719</v>
      </c>
      <c r="F25" s="19">
        <f t="shared" si="2"/>
        <v>-58352490.180000037</v>
      </c>
      <c r="G25" s="20">
        <f t="shared" si="3"/>
        <v>-0.46800064652360324</v>
      </c>
      <c r="H25" s="21">
        <f t="shared" si="0"/>
        <v>0.60724972341187056</v>
      </c>
      <c r="I25" s="21">
        <f t="shared" si="1"/>
        <v>1.1414482356862723</v>
      </c>
    </row>
    <row r="26" spans="1:9">
      <c r="B26" s="24"/>
      <c r="C26" s="25"/>
      <c r="D26" s="25"/>
    </row>
    <row r="27" spans="1:9" s="26" customFormat="1">
      <c r="A27" s="132" t="s">
        <v>53</v>
      </c>
      <c r="B27" s="132"/>
      <c r="C27" s="132"/>
      <c r="D27" s="132"/>
      <c r="E27" s="132"/>
      <c r="F27" s="132"/>
      <c r="G27" s="132"/>
      <c r="H27" s="132"/>
      <c r="I27" s="132"/>
    </row>
    <row r="28" spans="1:9" s="26" customFormat="1">
      <c r="A28" s="27" t="s">
        <v>38</v>
      </c>
      <c r="B28" s="28">
        <f>SUM(B29:B42)</f>
        <v>564</v>
      </c>
      <c r="C28" s="116">
        <f>SUM(C29:C42)</f>
        <v>4520403402.4899979</v>
      </c>
      <c r="D28" s="116">
        <f>SUM(D29:D42)</f>
        <v>6948265825.0300045</v>
      </c>
      <c r="E28" s="116">
        <f>SUM(E29:E42)</f>
        <v>1794506.4300000002</v>
      </c>
      <c r="F28" s="116">
        <f>C28-D28</f>
        <v>-2427862422.5400066</v>
      </c>
      <c r="G28" s="117">
        <f>F28/D28</f>
        <v>-0.34941991047521881</v>
      </c>
      <c r="H28" s="116">
        <f t="shared" ref="H28" si="4">C28/E28</f>
        <v>2519.0232405519982</v>
      </c>
      <c r="I28" s="116">
        <f t="shared" ref="I28" si="5">D28/E28</f>
        <v>3871.9648527701311</v>
      </c>
    </row>
    <row r="29" spans="1:9" s="36" customFormat="1">
      <c r="A29" s="32" t="s">
        <v>39</v>
      </c>
      <c r="B29" s="33"/>
      <c r="C29" s="21"/>
      <c r="D29" s="21"/>
      <c r="E29" s="21"/>
      <c r="F29" s="34"/>
      <c r="G29" s="35"/>
      <c r="H29" s="21"/>
      <c r="I29" s="21"/>
    </row>
    <row r="30" spans="1:9" s="36" customFormat="1">
      <c r="A30" s="32" t="s">
        <v>40</v>
      </c>
      <c r="B30" s="33"/>
      <c r="C30" s="21"/>
      <c r="D30" s="21"/>
      <c r="E30" s="21"/>
      <c r="F30" s="34"/>
      <c r="G30" s="35"/>
      <c r="H30" s="21"/>
      <c r="I30" s="21"/>
    </row>
    <row r="31" spans="1:9" s="36" customFormat="1">
      <c r="A31" s="32" t="s">
        <v>41</v>
      </c>
      <c r="B31" s="37">
        <v>12</v>
      </c>
      <c r="C31" s="19">
        <v>21090141.300000001</v>
      </c>
      <c r="D31" s="19">
        <v>51115975.199999996</v>
      </c>
      <c r="E31" s="19">
        <v>28362</v>
      </c>
      <c r="F31" s="34">
        <f t="shared" ref="F31:F42" si="6">C31-D31</f>
        <v>-30025833.899999995</v>
      </c>
      <c r="G31" s="35">
        <f t="shared" ref="G31:G42" si="7">F31/D31</f>
        <v>-0.58740606596115563</v>
      </c>
      <c r="H31" s="21">
        <f t="shared" ref="H31:H42" si="8">C31/E31</f>
        <v>743.60557436005922</v>
      </c>
      <c r="I31" s="21">
        <f t="shared" ref="I31:I42" si="9">D31/E31</f>
        <v>1802.2697694097735</v>
      </c>
    </row>
    <row r="32" spans="1:9" s="36" customFormat="1">
      <c r="A32" s="32" t="s">
        <v>42</v>
      </c>
      <c r="B32" s="33"/>
      <c r="C32" s="21"/>
      <c r="D32" s="21"/>
      <c r="E32" s="21"/>
      <c r="F32" s="34"/>
      <c r="G32" s="35"/>
      <c r="H32" s="21"/>
      <c r="I32" s="21"/>
    </row>
    <row r="33" spans="1:9" s="36" customFormat="1">
      <c r="A33" s="32" t="s">
        <v>43</v>
      </c>
      <c r="B33" s="33">
        <v>3</v>
      </c>
      <c r="C33" s="21">
        <v>3175901.04</v>
      </c>
      <c r="D33" s="21">
        <v>4842763.4399999995</v>
      </c>
      <c r="E33" s="21">
        <v>2984</v>
      </c>
      <c r="F33" s="34">
        <f t="shared" ref="F33" si="10">C33-D33</f>
        <v>-1666862.3999999994</v>
      </c>
      <c r="G33" s="35">
        <f t="shared" si="7"/>
        <v>-0.34419653585226528</v>
      </c>
      <c r="H33" s="21">
        <f t="shared" si="8"/>
        <v>1064.31</v>
      </c>
      <c r="I33" s="21">
        <f t="shared" si="9"/>
        <v>1622.9099999999999</v>
      </c>
    </row>
    <row r="34" spans="1:9" s="36" customFormat="1">
      <c r="A34" s="32" t="s">
        <v>44</v>
      </c>
      <c r="B34" s="33"/>
      <c r="C34" s="21"/>
      <c r="D34" s="21"/>
      <c r="E34" s="21"/>
      <c r="F34" s="34"/>
      <c r="G34" s="35"/>
      <c r="H34" s="21"/>
      <c r="I34" s="21"/>
    </row>
    <row r="35" spans="1:9" s="36" customFormat="1">
      <c r="A35" s="32" t="s">
        <v>45</v>
      </c>
      <c r="B35" s="33"/>
      <c r="C35" s="21"/>
      <c r="D35" s="21"/>
      <c r="E35" s="21"/>
      <c r="F35" s="34"/>
      <c r="G35" s="35"/>
      <c r="H35" s="21"/>
      <c r="I35" s="21"/>
    </row>
    <row r="36" spans="1:9" s="36" customFormat="1">
      <c r="A36" s="32" t="s">
        <v>46</v>
      </c>
      <c r="B36" s="33"/>
      <c r="C36" s="21"/>
      <c r="D36" s="21"/>
      <c r="E36" s="21"/>
      <c r="F36" s="34"/>
      <c r="G36" s="35"/>
      <c r="H36" s="21"/>
      <c r="I36" s="21"/>
    </row>
    <row r="37" spans="1:9" s="36" customFormat="1">
      <c r="A37" s="32" t="s">
        <v>47</v>
      </c>
      <c r="B37" s="33"/>
      <c r="C37" s="21"/>
      <c r="D37" s="21"/>
      <c r="E37" s="21"/>
      <c r="F37" s="34"/>
      <c r="G37" s="35"/>
      <c r="H37" s="21"/>
      <c r="I37" s="21"/>
    </row>
    <row r="38" spans="1:9" s="36" customFormat="1">
      <c r="A38" s="32" t="s">
        <v>48</v>
      </c>
      <c r="B38" s="37"/>
      <c r="C38" s="19"/>
      <c r="D38" s="19"/>
      <c r="E38" s="19"/>
      <c r="F38" s="34"/>
      <c r="G38" s="35"/>
      <c r="H38" s="21"/>
      <c r="I38" s="21"/>
    </row>
    <row r="39" spans="1:9" s="36" customFormat="1">
      <c r="A39" s="32" t="s">
        <v>49</v>
      </c>
      <c r="B39" s="37"/>
      <c r="C39" s="19"/>
      <c r="D39" s="19"/>
      <c r="E39" s="19"/>
      <c r="F39" s="34"/>
      <c r="G39" s="35"/>
      <c r="H39" s="21"/>
      <c r="I39" s="21"/>
    </row>
    <row r="40" spans="1:9" s="36" customFormat="1">
      <c r="A40" s="32" t="s">
        <v>50</v>
      </c>
      <c r="B40" s="37"/>
      <c r="C40" s="19"/>
      <c r="D40" s="21"/>
      <c r="E40" s="21"/>
      <c r="F40" s="34"/>
      <c r="G40" s="35"/>
      <c r="H40" s="21"/>
      <c r="I40" s="21"/>
    </row>
    <row r="41" spans="1:9" s="36" customFormat="1">
      <c r="A41" s="32" t="s">
        <v>51</v>
      </c>
      <c r="B41" s="37"/>
      <c r="C41" s="19"/>
      <c r="D41" s="19"/>
      <c r="E41" s="19"/>
      <c r="F41" s="34"/>
      <c r="G41" s="35"/>
      <c r="H41" s="21"/>
      <c r="I41" s="21"/>
    </row>
    <row r="42" spans="1:9" s="36" customFormat="1">
      <c r="A42" s="32" t="s">
        <v>52</v>
      </c>
      <c r="B42" s="37">
        <v>549</v>
      </c>
      <c r="C42" s="19">
        <v>4496137360.1499977</v>
      </c>
      <c r="D42" s="19">
        <v>6892307086.3900042</v>
      </c>
      <c r="E42" s="19">
        <v>1763160.4300000002</v>
      </c>
      <c r="F42" s="34">
        <f t="shared" si="6"/>
        <v>-2396169726.2400064</v>
      </c>
      <c r="G42" s="35">
        <f t="shared" si="7"/>
        <v>-0.3476585845937768</v>
      </c>
      <c r="H42" s="21">
        <f t="shared" si="8"/>
        <v>2550.0443882749782</v>
      </c>
      <c r="I42" s="21">
        <f t="shared" si="9"/>
        <v>3909.0640699042933</v>
      </c>
    </row>
    <row r="44" spans="1:9">
      <c r="A44" s="126" t="s">
        <v>54</v>
      </c>
      <c r="B44" s="126"/>
      <c r="C44" s="126"/>
      <c r="D44" s="126"/>
      <c r="E44" s="126"/>
      <c r="F44" s="126"/>
      <c r="G44" s="126"/>
      <c r="H44" s="126"/>
      <c r="I44" s="126"/>
    </row>
    <row r="45" spans="1:9" s="40" customFormat="1">
      <c r="A45" s="38" t="s">
        <v>38</v>
      </c>
      <c r="B45" s="39">
        <f>SUM(B46:B59)</f>
        <v>2646</v>
      </c>
      <c r="C45" s="29">
        <f>SUM(C46:C59)</f>
        <v>5916892883.4500008</v>
      </c>
      <c r="D45" s="29">
        <f t="shared" ref="D45:E45" si="11">SUM(D46:D59)</f>
        <v>18762984502.173187</v>
      </c>
      <c r="E45" s="29">
        <f t="shared" si="11"/>
        <v>13711677.869000001</v>
      </c>
      <c r="F45" s="29">
        <f>C45-D45</f>
        <v>-12846091618.723186</v>
      </c>
      <c r="G45" s="31">
        <f>F45/D45</f>
        <v>-0.68465076103619404</v>
      </c>
      <c r="H45" s="14">
        <f t="shared" ref="H45" si="12">C45/E45</f>
        <v>431.522162347993</v>
      </c>
      <c r="I45" s="14">
        <f t="shared" ref="I45" si="13">D45/E45</f>
        <v>1368.3944941992413</v>
      </c>
    </row>
    <row r="46" spans="1:9" s="40" customFormat="1">
      <c r="A46" s="41" t="s">
        <v>39</v>
      </c>
      <c r="B46" s="42">
        <v>190</v>
      </c>
      <c r="C46" s="19">
        <v>387758740.29000008</v>
      </c>
      <c r="D46" s="21">
        <v>1453699684.1099997</v>
      </c>
      <c r="E46" s="19">
        <v>1094631.05</v>
      </c>
      <c r="F46" s="43">
        <f t="shared" ref="F46:F59" si="14">C46-D46</f>
        <v>-1065940943.8199996</v>
      </c>
      <c r="G46" s="44">
        <f t="shared" ref="G46:G59" si="15">F46/D46</f>
        <v>-0.73326076594190215</v>
      </c>
      <c r="H46" s="21">
        <f t="shared" ref="H46:H59" si="16">C46/E46</f>
        <v>354.23692785802126</v>
      </c>
      <c r="I46" s="21">
        <f t="shared" ref="I46:I59" si="17">D46/E46</f>
        <v>1328.0270864872687</v>
      </c>
    </row>
    <row r="47" spans="1:9" s="40" customFormat="1">
      <c r="A47" s="46" t="s">
        <v>40</v>
      </c>
      <c r="B47" s="47">
        <v>174</v>
      </c>
      <c r="C47" s="43">
        <v>168717427.55000004</v>
      </c>
      <c r="D47" s="43">
        <v>622512331.01999998</v>
      </c>
      <c r="E47" s="34">
        <v>1511985.26</v>
      </c>
      <c r="F47" s="43">
        <f t="shared" si="14"/>
        <v>-453794903.46999991</v>
      </c>
      <c r="G47" s="44">
        <f t="shared" si="15"/>
        <v>-0.72897335660234575</v>
      </c>
      <c r="H47" s="21">
        <f t="shared" si="16"/>
        <v>111.5866880540886</v>
      </c>
      <c r="I47" s="21">
        <f t="shared" si="17"/>
        <v>411.71851835380988</v>
      </c>
    </row>
    <row r="48" spans="1:9" s="40" customFormat="1">
      <c r="A48" s="46" t="s">
        <v>41</v>
      </c>
      <c r="B48" s="48">
        <v>155</v>
      </c>
      <c r="C48" s="43">
        <v>320870761.20999998</v>
      </c>
      <c r="D48" s="43">
        <v>1396350497.3399997</v>
      </c>
      <c r="E48" s="34">
        <v>925115.39999999991</v>
      </c>
      <c r="F48" s="43">
        <f t="shared" si="14"/>
        <v>-1075479736.1299996</v>
      </c>
      <c r="G48" s="44">
        <f t="shared" si="15"/>
        <v>-0.77020757909905291</v>
      </c>
      <c r="H48" s="21">
        <f t="shared" si="16"/>
        <v>346.84403827890014</v>
      </c>
      <c r="I48" s="21">
        <f t="shared" si="17"/>
        <v>1509.379799903882</v>
      </c>
    </row>
    <row r="49" spans="1:9" s="40" customFormat="1">
      <c r="A49" s="41" t="s">
        <v>42</v>
      </c>
      <c r="B49" s="47">
        <v>173</v>
      </c>
      <c r="C49" s="43">
        <v>184457842.0399999</v>
      </c>
      <c r="D49" s="43">
        <v>498496939.47000009</v>
      </c>
      <c r="E49" s="34">
        <v>533601.99</v>
      </c>
      <c r="F49" s="43">
        <f t="shared" si="14"/>
        <v>-314039097.43000019</v>
      </c>
      <c r="G49" s="44">
        <f t="shared" si="15"/>
        <v>-0.62997196685677803</v>
      </c>
      <c r="H49" s="21">
        <f t="shared" si="16"/>
        <v>345.68432182945929</v>
      </c>
      <c r="I49" s="21">
        <f t="shared" si="17"/>
        <v>934.21117014574872</v>
      </c>
    </row>
    <row r="50" spans="1:9" s="40" customFormat="1">
      <c r="A50" s="46" t="s">
        <v>43</v>
      </c>
      <c r="B50" s="48">
        <v>128</v>
      </c>
      <c r="C50" s="43">
        <v>250170982.70000005</v>
      </c>
      <c r="D50" s="43">
        <v>607662737.28999984</v>
      </c>
      <c r="E50" s="34">
        <v>733353.63</v>
      </c>
      <c r="F50" s="43">
        <f t="shared" si="14"/>
        <v>-357491754.58999979</v>
      </c>
      <c r="G50" s="44">
        <f t="shared" si="15"/>
        <v>-0.58830619791549121</v>
      </c>
      <c r="H50" s="21">
        <f t="shared" si="16"/>
        <v>341.13280751061399</v>
      </c>
      <c r="I50" s="21">
        <f t="shared" si="17"/>
        <v>828.60807178386756</v>
      </c>
    </row>
    <row r="51" spans="1:9" s="40" customFormat="1">
      <c r="A51" s="41" t="s">
        <v>44</v>
      </c>
      <c r="B51" s="47">
        <v>106</v>
      </c>
      <c r="C51" s="43">
        <v>179767879.78999996</v>
      </c>
      <c r="D51" s="43">
        <v>387283018.13</v>
      </c>
      <c r="E51" s="34">
        <v>500128.07899999997</v>
      </c>
      <c r="F51" s="43">
        <f t="shared" si="14"/>
        <v>-207515138.34000003</v>
      </c>
      <c r="G51" s="44">
        <f t="shared" si="15"/>
        <v>-0.53582297344714214</v>
      </c>
      <c r="H51" s="21">
        <f t="shared" si="16"/>
        <v>359.44368520448535</v>
      </c>
      <c r="I51" s="21">
        <f t="shared" si="17"/>
        <v>774.36767578490628</v>
      </c>
    </row>
    <row r="52" spans="1:9" s="40" customFormat="1">
      <c r="A52" s="41" t="s">
        <v>45</v>
      </c>
      <c r="B52" s="47">
        <v>141</v>
      </c>
      <c r="C52" s="43">
        <v>212089375.08999997</v>
      </c>
      <c r="D52" s="43">
        <v>715830535.73999965</v>
      </c>
      <c r="E52" s="34">
        <v>587441.04</v>
      </c>
      <c r="F52" s="43">
        <f t="shared" si="14"/>
        <v>-503741160.64999968</v>
      </c>
      <c r="G52" s="44">
        <f t="shared" si="15"/>
        <v>-0.70371566383271189</v>
      </c>
      <c r="H52" s="21">
        <f t="shared" si="16"/>
        <v>361.03942463740697</v>
      </c>
      <c r="I52" s="21">
        <f t="shared" si="17"/>
        <v>1218.5572457450362</v>
      </c>
    </row>
    <row r="53" spans="1:9" s="40" customFormat="1">
      <c r="A53" s="41" t="s">
        <v>46</v>
      </c>
      <c r="B53" s="47">
        <v>160</v>
      </c>
      <c r="C53" s="43">
        <v>228875509.18000001</v>
      </c>
      <c r="D53" s="43">
        <v>544612874.66999996</v>
      </c>
      <c r="E53" s="34">
        <v>627225.9</v>
      </c>
      <c r="F53" s="43">
        <f t="shared" si="14"/>
        <v>-315737365.48999995</v>
      </c>
      <c r="G53" s="44">
        <f t="shared" si="15"/>
        <v>-0.5797464220457812</v>
      </c>
      <c r="H53" s="21">
        <f t="shared" si="16"/>
        <v>364.90124081291924</v>
      </c>
      <c r="I53" s="21">
        <f t="shared" si="17"/>
        <v>868.28824299187886</v>
      </c>
    </row>
    <row r="54" spans="1:9" s="40" customFormat="1">
      <c r="A54" s="41" t="s">
        <v>47</v>
      </c>
      <c r="B54" s="47">
        <v>212</v>
      </c>
      <c r="C54" s="43">
        <v>323424070.65999997</v>
      </c>
      <c r="D54" s="43">
        <v>1091981777.0499997</v>
      </c>
      <c r="E54" s="34">
        <v>840485.41</v>
      </c>
      <c r="F54" s="43">
        <f t="shared" si="14"/>
        <v>-768557706.38999975</v>
      </c>
      <c r="G54" s="44">
        <f t="shared" si="15"/>
        <v>-0.70381916854534565</v>
      </c>
      <c r="H54" s="21">
        <f t="shared" si="16"/>
        <v>384.80628790450982</v>
      </c>
      <c r="I54" s="21">
        <f t="shared" si="17"/>
        <v>1299.2275226407555</v>
      </c>
    </row>
    <row r="55" spans="1:9" s="40" customFormat="1">
      <c r="A55" s="46" t="s">
        <v>48</v>
      </c>
      <c r="B55" s="48">
        <f>162+1</f>
        <v>163</v>
      </c>
      <c r="C55" s="43">
        <f>216189693.83+7990.34</f>
        <v>216197684.17000002</v>
      </c>
      <c r="D55" s="43">
        <v>395635027.06999999</v>
      </c>
      <c r="E55" s="34">
        <v>564631.94999999995</v>
      </c>
      <c r="F55" s="43">
        <f t="shared" si="14"/>
        <v>-179437342.89999998</v>
      </c>
      <c r="G55" s="44">
        <f t="shared" si="15"/>
        <v>-0.45354261029130771</v>
      </c>
      <c r="H55" s="21">
        <f t="shared" si="16"/>
        <v>382.90019572927116</v>
      </c>
      <c r="I55" s="21">
        <f t="shared" si="17"/>
        <v>700.69543012930819</v>
      </c>
    </row>
    <row r="56" spans="1:9" s="40" customFormat="1">
      <c r="A56" s="46" t="s">
        <v>49</v>
      </c>
      <c r="B56" s="48">
        <v>125</v>
      </c>
      <c r="C56" s="43">
        <v>188884340.69000009</v>
      </c>
      <c r="D56" s="43">
        <v>299429696.05999994</v>
      </c>
      <c r="E56" s="34">
        <v>494569</v>
      </c>
      <c r="F56" s="43">
        <f t="shared" si="14"/>
        <v>-110545355.36999986</v>
      </c>
      <c r="G56" s="44">
        <f t="shared" si="15"/>
        <v>-0.36918634599237843</v>
      </c>
      <c r="H56" s="21">
        <f t="shared" si="16"/>
        <v>381.91706453497909</v>
      </c>
      <c r="I56" s="21">
        <f t="shared" si="17"/>
        <v>605.43563397624996</v>
      </c>
    </row>
    <row r="57" spans="1:9" s="40" customFormat="1">
      <c r="A57" s="41" t="s">
        <v>50</v>
      </c>
      <c r="B57" s="47">
        <v>169</v>
      </c>
      <c r="C57" s="43">
        <v>292577668.41999996</v>
      </c>
      <c r="D57" s="43">
        <v>571756447.07000005</v>
      </c>
      <c r="E57" s="34">
        <v>810978</v>
      </c>
      <c r="F57" s="43">
        <f t="shared" si="14"/>
        <v>-279178778.6500001</v>
      </c>
      <c r="G57" s="44">
        <f t="shared" si="15"/>
        <v>-0.48828269463452201</v>
      </c>
      <c r="H57" s="21">
        <f t="shared" si="16"/>
        <v>360.77139998865562</v>
      </c>
      <c r="I57" s="21">
        <f t="shared" si="17"/>
        <v>705.02090940814674</v>
      </c>
    </row>
    <row r="58" spans="1:9" s="40" customFormat="1">
      <c r="A58" s="46" t="s">
        <v>51</v>
      </c>
      <c r="B58" s="48">
        <v>155</v>
      </c>
      <c r="C58" s="43">
        <v>249958355.76000002</v>
      </c>
      <c r="D58" s="43">
        <v>748960684.78320014</v>
      </c>
      <c r="E58" s="34">
        <v>677135.93</v>
      </c>
      <c r="F58" s="43">
        <f t="shared" si="14"/>
        <v>-499002329.02320015</v>
      </c>
      <c r="G58" s="44">
        <f t="shared" si="15"/>
        <v>-0.66625971050489141</v>
      </c>
      <c r="H58" s="21">
        <f t="shared" si="16"/>
        <v>369.14058859644325</v>
      </c>
      <c r="I58" s="21">
        <f t="shared" si="17"/>
        <v>1106.0713980768974</v>
      </c>
    </row>
    <row r="59" spans="1:9" s="40" customFormat="1">
      <c r="A59" s="46" t="s">
        <v>52</v>
      </c>
      <c r="B59" s="48">
        <v>595</v>
      </c>
      <c r="C59" s="43">
        <v>2713142245.9000001</v>
      </c>
      <c r="D59" s="43">
        <v>9428772252.3699875</v>
      </c>
      <c r="E59" s="34">
        <v>3810395.2300000004</v>
      </c>
      <c r="F59" s="43">
        <f t="shared" si="14"/>
        <v>-6715630006.4699879</v>
      </c>
      <c r="G59" s="44">
        <f t="shared" si="15"/>
        <v>-0.71224861802998451</v>
      </c>
      <c r="H59" s="21">
        <f t="shared" si="16"/>
        <v>712.03696260663219</v>
      </c>
      <c r="I59" s="21">
        <f t="shared" si="17"/>
        <v>2474.4866826767434</v>
      </c>
    </row>
    <row r="61" spans="1:9">
      <c r="A61" s="126" t="s">
        <v>55</v>
      </c>
      <c r="B61" s="126"/>
      <c r="C61" s="126"/>
      <c r="D61" s="126"/>
      <c r="E61" s="126"/>
      <c r="F61" s="126"/>
      <c r="G61" s="126"/>
      <c r="H61" s="126"/>
      <c r="I61" s="126"/>
    </row>
    <row r="62" spans="1:9" s="53" customFormat="1">
      <c r="A62" s="49" t="s">
        <v>38</v>
      </c>
      <c r="B62" s="50">
        <f>SUM(B63:B76)</f>
        <v>4107</v>
      </c>
      <c r="C62" s="51">
        <f>SUM(C63:C76)</f>
        <v>3135001989.98</v>
      </c>
      <c r="D62" s="51">
        <f t="shared" ref="D62:E62" si="18">SUM(D63:D76)</f>
        <v>4483355274.8039999</v>
      </c>
      <c r="E62" s="51">
        <f t="shared" si="18"/>
        <v>3235146.2199999997</v>
      </c>
      <c r="F62" s="51">
        <f>C62-D62</f>
        <v>-1348353284.8239999</v>
      </c>
      <c r="G62" s="52">
        <f>F62/D62</f>
        <v>-0.30074647271466709</v>
      </c>
      <c r="H62" s="14">
        <f t="shared" ref="H62:H76" si="19">C62/E62</f>
        <v>969.04491382772812</v>
      </c>
      <c r="I62" s="14">
        <f t="shared" ref="I62:I76" si="20">D62/E62</f>
        <v>1385.827709142618</v>
      </c>
    </row>
    <row r="63" spans="1:9" s="53" customFormat="1">
      <c r="A63" s="54" t="s">
        <v>39</v>
      </c>
      <c r="B63" s="55">
        <v>223</v>
      </c>
      <c r="C63" s="56">
        <v>176258347.84999996</v>
      </c>
      <c r="D63" s="56">
        <v>193508236.19000012</v>
      </c>
      <c r="E63" s="56">
        <v>334203.57000000007</v>
      </c>
      <c r="F63" s="57">
        <f t="shared" ref="F63:F76" si="21">C63-D63</f>
        <v>-17249888.340000153</v>
      </c>
      <c r="G63" s="58">
        <f t="shared" ref="G63:G76" si="22">F63/D63</f>
        <v>-8.9142915462590386E-2</v>
      </c>
      <c r="H63" s="21">
        <f t="shared" si="19"/>
        <v>527.39815989996737</v>
      </c>
      <c r="I63" s="21">
        <f t="shared" si="20"/>
        <v>579.01307334927651</v>
      </c>
    </row>
    <row r="64" spans="1:9" s="53" customFormat="1">
      <c r="A64" s="54" t="s">
        <v>40</v>
      </c>
      <c r="B64" s="55">
        <v>104</v>
      </c>
      <c r="C64" s="59">
        <v>43786194.210000008</v>
      </c>
      <c r="D64" s="56">
        <v>96994579.150000066</v>
      </c>
      <c r="E64" s="56">
        <v>106981.87999999999</v>
      </c>
      <c r="F64" s="57">
        <f t="shared" si="21"/>
        <v>-53208384.940000057</v>
      </c>
      <c r="G64" s="58">
        <f t="shared" si="22"/>
        <v>-0.54857070783011919</v>
      </c>
      <c r="H64" s="21">
        <f t="shared" si="19"/>
        <v>409.28607919397206</v>
      </c>
      <c r="I64" s="21">
        <f t="shared" si="20"/>
        <v>906.64493043121013</v>
      </c>
    </row>
    <row r="65" spans="1:9" s="53" customFormat="1">
      <c r="A65" s="54" t="s">
        <v>41</v>
      </c>
      <c r="B65" s="60">
        <v>285</v>
      </c>
      <c r="C65" s="59">
        <v>155347823.92999998</v>
      </c>
      <c r="D65" s="59">
        <v>131895421.97400002</v>
      </c>
      <c r="E65" s="59">
        <v>170190.59999999998</v>
      </c>
      <c r="F65" s="57">
        <f t="shared" si="21"/>
        <v>23452401.955999956</v>
      </c>
      <c r="G65" s="58">
        <f t="shared" si="22"/>
        <v>0.1778105836048125</v>
      </c>
      <c r="H65" s="21">
        <f t="shared" si="19"/>
        <v>912.78733331923149</v>
      </c>
      <c r="I65" s="21">
        <f t="shared" si="20"/>
        <v>774.98652671769207</v>
      </c>
    </row>
    <row r="66" spans="1:9" s="53" customFormat="1">
      <c r="A66" s="54" t="s">
        <v>42</v>
      </c>
      <c r="B66" s="55">
        <v>94</v>
      </c>
      <c r="C66" s="56">
        <v>51140626.639999978</v>
      </c>
      <c r="D66" s="56">
        <v>56666810.309999987</v>
      </c>
      <c r="E66" s="56">
        <v>90562.6</v>
      </c>
      <c r="F66" s="57">
        <f t="shared" si="21"/>
        <v>-5526183.6700000092</v>
      </c>
      <c r="G66" s="58">
        <f t="shared" si="22"/>
        <v>-9.7520641090765678E-2</v>
      </c>
      <c r="H66" s="21">
        <f t="shared" si="19"/>
        <v>564.69918752332615</v>
      </c>
      <c r="I66" s="21">
        <f t="shared" si="20"/>
        <v>625.71978178630013</v>
      </c>
    </row>
    <row r="67" spans="1:9" s="53" customFormat="1">
      <c r="A67" s="54" t="s">
        <v>43</v>
      </c>
      <c r="B67" s="60">
        <v>136</v>
      </c>
      <c r="C67" s="59">
        <v>69124365.25</v>
      </c>
      <c r="D67" s="59">
        <v>96348707.159999996</v>
      </c>
      <c r="E67" s="59">
        <v>102622.56</v>
      </c>
      <c r="F67" s="57">
        <f t="shared" si="21"/>
        <v>-27224341.909999996</v>
      </c>
      <c r="G67" s="58">
        <f t="shared" si="22"/>
        <v>-0.28256053155742206</v>
      </c>
      <c r="H67" s="21">
        <f t="shared" si="19"/>
        <v>673.5786483011143</v>
      </c>
      <c r="I67" s="21">
        <f t="shared" si="20"/>
        <v>938.86477944031014</v>
      </c>
    </row>
    <row r="68" spans="1:9" s="53" customFormat="1">
      <c r="A68" s="54" t="s">
        <v>44</v>
      </c>
      <c r="B68" s="55">
        <v>105</v>
      </c>
      <c r="C68" s="56">
        <v>67898176.409999982</v>
      </c>
      <c r="D68" s="56">
        <v>68418774.030000001</v>
      </c>
      <c r="E68" s="56">
        <v>106319.09999999999</v>
      </c>
      <c r="F68" s="57">
        <f t="shared" si="21"/>
        <v>-520597.62000001967</v>
      </c>
      <c r="G68" s="58">
        <f t="shared" si="22"/>
        <v>-7.6089878455254112E-3</v>
      </c>
      <c r="H68" s="21">
        <f t="shared" si="19"/>
        <v>638.626327818802</v>
      </c>
      <c r="I68" s="21">
        <f t="shared" si="20"/>
        <v>643.52288563390778</v>
      </c>
    </row>
    <row r="69" spans="1:9" s="53" customFormat="1">
      <c r="A69" s="54" t="s">
        <v>45</v>
      </c>
      <c r="B69" s="55">
        <v>128</v>
      </c>
      <c r="C69" s="56">
        <v>39612341.139999986</v>
      </c>
      <c r="D69" s="56">
        <v>70853189.750000015</v>
      </c>
      <c r="E69" s="56">
        <v>52684.919999999991</v>
      </c>
      <c r="F69" s="57">
        <f t="shared" si="21"/>
        <v>-31240848.610000029</v>
      </c>
      <c r="G69" s="58">
        <f t="shared" si="22"/>
        <v>-0.44092367217666473</v>
      </c>
      <c r="H69" s="21">
        <f t="shared" si="19"/>
        <v>751.87247394510598</v>
      </c>
      <c r="I69" s="21">
        <f t="shared" si="20"/>
        <v>1344.8476290748856</v>
      </c>
    </row>
    <row r="70" spans="1:9" s="53" customFormat="1">
      <c r="A70" s="54" t="s">
        <v>46</v>
      </c>
      <c r="B70" s="55">
        <v>224</v>
      </c>
      <c r="C70" s="56">
        <v>133902074.39</v>
      </c>
      <c r="D70" s="56">
        <v>108135325.65000002</v>
      </c>
      <c r="E70" s="56">
        <v>239256.34</v>
      </c>
      <c r="F70" s="57">
        <f t="shared" si="21"/>
        <v>25766748.73999998</v>
      </c>
      <c r="G70" s="58">
        <f t="shared" si="22"/>
        <v>0.23828243531996959</v>
      </c>
      <c r="H70" s="21">
        <f t="shared" si="19"/>
        <v>559.6594614378871</v>
      </c>
      <c r="I70" s="21">
        <f t="shared" si="20"/>
        <v>451.96430594064935</v>
      </c>
    </row>
    <row r="71" spans="1:9" s="53" customFormat="1">
      <c r="A71" s="54" t="s">
        <v>47</v>
      </c>
      <c r="B71" s="55">
        <v>246</v>
      </c>
      <c r="C71" s="56">
        <v>137600519.21000001</v>
      </c>
      <c r="D71" s="56">
        <v>268547432.2100001</v>
      </c>
      <c r="E71" s="56">
        <v>195008.67</v>
      </c>
      <c r="F71" s="57">
        <f t="shared" si="21"/>
        <v>-130946913.00000009</v>
      </c>
      <c r="G71" s="58">
        <f t="shared" si="22"/>
        <v>-0.48761186030481779</v>
      </c>
      <c r="H71" s="21">
        <f t="shared" si="19"/>
        <v>705.61231564729917</v>
      </c>
      <c r="I71" s="21">
        <f t="shared" si="20"/>
        <v>1377.1050908146806</v>
      </c>
    </row>
    <row r="72" spans="1:9" s="53" customFormat="1">
      <c r="A72" s="54" t="s">
        <v>48</v>
      </c>
      <c r="B72" s="60">
        <v>182</v>
      </c>
      <c r="C72" s="56">
        <v>48616546.460000001</v>
      </c>
      <c r="D72" s="56">
        <v>53658513.61999999</v>
      </c>
      <c r="E72" s="56">
        <v>63861.450000000004</v>
      </c>
      <c r="F72" s="57">
        <f t="shared" si="21"/>
        <v>-5041967.159999989</v>
      </c>
      <c r="G72" s="58">
        <f t="shared" si="22"/>
        <v>-9.3963973652089958E-2</v>
      </c>
      <c r="H72" s="21">
        <f t="shared" si="19"/>
        <v>761.28159413856088</v>
      </c>
      <c r="I72" s="21">
        <f t="shared" si="20"/>
        <v>840.23324901016167</v>
      </c>
    </row>
    <row r="73" spans="1:9" s="53" customFormat="1">
      <c r="A73" s="54" t="s">
        <v>49</v>
      </c>
      <c r="B73" s="60">
        <v>135</v>
      </c>
      <c r="C73" s="56">
        <v>43281497.090000004</v>
      </c>
      <c r="D73" s="56">
        <v>36455874.030000001</v>
      </c>
      <c r="E73" s="56">
        <v>58014</v>
      </c>
      <c r="F73" s="57">
        <f t="shared" si="21"/>
        <v>6825623.0600000024</v>
      </c>
      <c r="G73" s="58">
        <f t="shared" si="22"/>
        <v>0.18722971925959342</v>
      </c>
      <c r="H73" s="21">
        <f t="shared" si="19"/>
        <v>746.05262677974292</v>
      </c>
      <c r="I73" s="21">
        <f t="shared" si="20"/>
        <v>628.39786999689727</v>
      </c>
    </row>
    <row r="74" spans="1:9" s="53" customFormat="1">
      <c r="A74" s="54" t="s">
        <v>50</v>
      </c>
      <c r="B74" s="55">
        <v>167</v>
      </c>
      <c r="C74" s="56">
        <v>146946810.86000004</v>
      </c>
      <c r="D74" s="56">
        <v>92661114.539999992</v>
      </c>
      <c r="E74" s="56">
        <v>287200</v>
      </c>
      <c r="F74" s="57">
        <f t="shared" si="21"/>
        <v>54285696.320000052</v>
      </c>
      <c r="G74" s="58">
        <f t="shared" si="22"/>
        <v>0.58585196810433338</v>
      </c>
      <c r="H74" s="21">
        <f t="shared" si="19"/>
        <v>511.65324115598901</v>
      </c>
      <c r="I74" s="21">
        <f t="shared" si="20"/>
        <v>322.63619268802228</v>
      </c>
    </row>
    <row r="75" spans="1:9" s="53" customFormat="1">
      <c r="A75" s="54" t="s">
        <v>51</v>
      </c>
      <c r="B75" s="60">
        <v>211</v>
      </c>
      <c r="C75" s="56">
        <v>76568942.249999985</v>
      </c>
      <c r="D75" s="56">
        <v>137148249.91999993</v>
      </c>
      <c r="E75" s="56">
        <v>108898.95999999999</v>
      </c>
      <c r="F75" s="57">
        <f t="shared" si="21"/>
        <v>-60579307.669999942</v>
      </c>
      <c r="G75" s="58">
        <f t="shared" si="22"/>
        <v>-0.44170674948704425</v>
      </c>
      <c r="H75" s="21">
        <f t="shared" si="19"/>
        <v>703.11913217536687</v>
      </c>
      <c r="I75" s="21">
        <f t="shared" si="20"/>
        <v>1259.4082617501576</v>
      </c>
    </row>
    <row r="76" spans="1:9" s="53" customFormat="1">
      <c r="A76" s="54" t="s">
        <v>52</v>
      </c>
      <c r="B76" s="60">
        <v>1867</v>
      </c>
      <c r="C76" s="56">
        <v>1944917724.29</v>
      </c>
      <c r="D76" s="56">
        <v>3072063046.27</v>
      </c>
      <c r="E76" s="59">
        <v>1319341.57</v>
      </c>
      <c r="F76" s="57">
        <f t="shared" si="21"/>
        <v>-1127145321.98</v>
      </c>
      <c r="G76" s="58">
        <f t="shared" si="22"/>
        <v>-0.36690175462008945</v>
      </c>
      <c r="H76" s="21">
        <f t="shared" si="19"/>
        <v>1474.1578439690943</v>
      </c>
      <c r="I76" s="21">
        <f t="shared" si="20"/>
        <v>2328.4819610967006</v>
      </c>
    </row>
    <row r="78" spans="1:9">
      <c r="A78" s="126" t="s">
        <v>56</v>
      </c>
      <c r="B78" s="126"/>
      <c r="C78" s="126"/>
      <c r="D78" s="126"/>
      <c r="E78" s="126"/>
      <c r="F78" s="126"/>
      <c r="G78" s="126"/>
      <c r="H78" s="126"/>
      <c r="I78" s="126"/>
    </row>
    <row r="79" spans="1:9" s="66" customFormat="1">
      <c r="A79" s="61" t="s">
        <v>38</v>
      </c>
      <c r="B79" s="62">
        <f>SUM(B80:B93)</f>
        <v>92</v>
      </c>
      <c r="C79" s="63">
        <f>SUM(C80:C93)</f>
        <v>953185001.70000005</v>
      </c>
      <c r="D79" s="30">
        <f t="shared" ref="D79:E79" si="23">SUM(D80:D93)</f>
        <v>1224499480.1600001</v>
      </c>
      <c r="E79" s="30">
        <f t="shared" si="23"/>
        <v>14431559.600000001</v>
      </c>
      <c r="F79" s="64">
        <f>C79-D79</f>
        <v>-271314478.46000004</v>
      </c>
      <c r="G79" s="65">
        <f>F79/D79</f>
        <v>-0.22157173837635974</v>
      </c>
      <c r="H79" s="14">
        <f t="shared" ref="H79:H93" si="24">C79/E79</f>
        <v>66.048648110076755</v>
      </c>
      <c r="I79" s="14">
        <f t="shared" ref="I79:I93" si="25">D79/E79</f>
        <v>84.848728349498685</v>
      </c>
    </row>
    <row r="80" spans="1:9" s="66" customFormat="1">
      <c r="A80" s="67" t="s">
        <v>57</v>
      </c>
      <c r="B80" s="68"/>
      <c r="C80" s="43"/>
      <c r="D80" s="43"/>
      <c r="E80" s="43"/>
      <c r="F80" s="43"/>
      <c r="G80" s="118"/>
      <c r="H80" s="21"/>
      <c r="I80" s="21"/>
    </row>
    <row r="81" spans="1:9" s="66" customFormat="1">
      <c r="A81" s="70" t="s">
        <v>40</v>
      </c>
      <c r="B81" s="68">
        <v>5</v>
      </c>
      <c r="C81" s="34">
        <v>43642324.139999993</v>
      </c>
      <c r="D81" s="34">
        <v>3960165.7</v>
      </c>
      <c r="E81" s="34">
        <v>1011078.12</v>
      </c>
      <c r="F81" s="43">
        <f t="shared" ref="F81:F93" si="26">C81-D81</f>
        <v>39682158.43999999</v>
      </c>
      <c r="G81" s="118">
        <f t="shared" ref="G81:G93" si="27">F81/D81</f>
        <v>10.020327795879851</v>
      </c>
      <c r="H81" s="21">
        <f t="shared" si="24"/>
        <v>43.16414654487825</v>
      </c>
      <c r="I81" s="21">
        <f t="shared" si="25"/>
        <v>3.9167751943835953</v>
      </c>
    </row>
    <row r="82" spans="1:9" s="66" customFormat="1">
      <c r="A82" s="70" t="s">
        <v>41</v>
      </c>
      <c r="B82" s="71">
        <v>7</v>
      </c>
      <c r="C82" s="34">
        <v>11346257.5</v>
      </c>
      <c r="D82" s="34">
        <v>2870020.99</v>
      </c>
      <c r="E82" s="34">
        <v>166320</v>
      </c>
      <c r="F82" s="43">
        <f t="shared" si="26"/>
        <v>8476236.5099999998</v>
      </c>
      <c r="G82" s="118">
        <f t="shared" si="27"/>
        <v>2.9533709124545457</v>
      </c>
      <c r="H82" s="21">
        <f t="shared" si="24"/>
        <v>68.219441438191438</v>
      </c>
      <c r="I82" s="21">
        <f t="shared" si="25"/>
        <v>17.256018458393459</v>
      </c>
    </row>
    <row r="83" spans="1:9" s="66" customFormat="1">
      <c r="A83" s="72" t="s">
        <v>42</v>
      </c>
      <c r="B83" s="68">
        <v>2</v>
      </c>
      <c r="C83" s="43">
        <v>436507.82</v>
      </c>
      <c r="D83" s="43">
        <v>160296.01</v>
      </c>
      <c r="E83" s="43">
        <v>721</v>
      </c>
      <c r="F83" s="43">
        <f t="shared" si="26"/>
        <v>276211.81</v>
      </c>
      <c r="G83" s="118">
        <f t="shared" si="27"/>
        <v>1.7231359033827478</v>
      </c>
      <c r="H83" s="21">
        <f t="shared" si="24"/>
        <v>605.41999999999996</v>
      </c>
      <c r="I83" s="21">
        <f t="shared" si="25"/>
        <v>222.32456310679612</v>
      </c>
    </row>
    <row r="84" spans="1:9" s="66" customFormat="1">
      <c r="A84" s="70" t="s">
        <v>43</v>
      </c>
      <c r="B84" s="71">
        <v>3</v>
      </c>
      <c r="C84" s="34">
        <v>10652785.199999999</v>
      </c>
      <c r="D84" s="34">
        <v>163009.60000000001</v>
      </c>
      <c r="E84" s="34">
        <v>200780</v>
      </c>
      <c r="F84" s="43">
        <f t="shared" si="26"/>
        <v>10489775.6</v>
      </c>
      <c r="G84" s="118">
        <f t="shared" si="27"/>
        <v>64.350661556129211</v>
      </c>
      <c r="H84" s="21">
        <f t="shared" si="24"/>
        <v>53.057003685626057</v>
      </c>
      <c r="I84" s="21">
        <f t="shared" si="25"/>
        <v>0.8118816615200718</v>
      </c>
    </row>
    <row r="85" spans="1:9" s="66" customFormat="1">
      <c r="A85" s="72" t="s">
        <v>44</v>
      </c>
      <c r="B85" s="68">
        <v>4</v>
      </c>
      <c r="C85" s="43">
        <v>2318524.66</v>
      </c>
      <c r="D85" s="43">
        <v>2021564.8599999999</v>
      </c>
      <c r="E85" s="43">
        <v>5213</v>
      </c>
      <c r="F85" s="43">
        <f t="shared" si="26"/>
        <v>296959.80000000028</v>
      </c>
      <c r="G85" s="118">
        <f t="shared" si="27"/>
        <v>0.14689600411831472</v>
      </c>
      <c r="H85" s="21">
        <f t="shared" si="24"/>
        <v>444.75823134471517</v>
      </c>
      <c r="I85" s="21">
        <f t="shared" si="25"/>
        <v>387.792990600422</v>
      </c>
    </row>
    <row r="86" spans="1:9" s="66" customFormat="1">
      <c r="A86" s="72" t="s">
        <v>45</v>
      </c>
      <c r="B86" s="68">
        <v>4</v>
      </c>
      <c r="C86" s="43">
        <v>2224588.44</v>
      </c>
      <c r="D86" s="43">
        <v>5232939.16</v>
      </c>
      <c r="E86" s="43">
        <v>12852</v>
      </c>
      <c r="F86" s="43">
        <f t="shared" si="26"/>
        <v>-3008350.72</v>
      </c>
      <c r="G86" s="118">
        <f t="shared" si="27"/>
        <v>-0.57488738699572428</v>
      </c>
      <c r="H86" s="21">
        <f t="shared" si="24"/>
        <v>173.09278244631184</v>
      </c>
      <c r="I86" s="21">
        <f t="shared" si="25"/>
        <v>407.16924680983504</v>
      </c>
    </row>
    <row r="87" spans="1:9" s="66" customFormat="1">
      <c r="A87" s="72" t="s">
        <v>46</v>
      </c>
      <c r="B87" s="68">
        <v>6</v>
      </c>
      <c r="C87" s="43">
        <v>2926895.12</v>
      </c>
      <c r="D87" s="43">
        <v>1109289.7</v>
      </c>
      <c r="E87" s="43">
        <v>4786</v>
      </c>
      <c r="F87" s="43">
        <f t="shared" si="26"/>
        <v>1817605.4200000002</v>
      </c>
      <c r="G87" s="118">
        <f t="shared" si="27"/>
        <v>1.6385308725033687</v>
      </c>
      <c r="H87" s="21">
        <f t="shared" si="24"/>
        <v>611.55351441704977</v>
      </c>
      <c r="I87" s="21">
        <f t="shared" si="25"/>
        <v>231.77804011700792</v>
      </c>
    </row>
    <row r="88" spans="1:9" s="66" customFormat="1">
      <c r="A88" s="72" t="s">
        <v>47</v>
      </c>
      <c r="B88" s="68">
        <v>6</v>
      </c>
      <c r="C88" s="43">
        <v>51073872.539999999</v>
      </c>
      <c r="D88" s="43">
        <v>178936716.82999998</v>
      </c>
      <c r="E88" s="43">
        <v>269354</v>
      </c>
      <c r="F88" s="43">
        <f t="shared" si="26"/>
        <v>-127862844.28999999</v>
      </c>
      <c r="G88" s="118">
        <f t="shared" si="27"/>
        <v>-0.71457019305588876</v>
      </c>
      <c r="H88" s="21">
        <f t="shared" si="24"/>
        <v>189.6161651209932</v>
      </c>
      <c r="I88" s="21">
        <f t="shared" si="25"/>
        <v>664.31802323336569</v>
      </c>
    </row>
    <row r="89" spans="1:9" s="66" customFormat="1">
      <c r="A89" s="70" t="s">
        <v>48</v>
      </c>
      <c r="B89" s="71">
        <v>3</v>
      </c>
      <c r="C89" s="34">
        <v>2080573.72</v>
      </c>
      <c r="D89" s="34">
        <v>800537.58000000007</v>
      </c>
      <c r="E89" s="34">
        <v>2654</v>
      </c>
      <c r="F89" s="43">
        <f t="shared" si="26"/>
        <v>1280036.1399999999</v>
      </c>
      <c r="G89" s="118">
        <f t="shared" si="27"/>
        <v>1.5989707066593923</v>
      </c>
      <c r="H89" s="21">
        <f t="shared" si="24"/>
        <v>783.93885455915597</v>
      </c>
      <c r="I89" s="21">
        <f t="shared" si="25"/>
        <v>301.63435568952525</v>
      </c>
    </row>
    <row r="90" spans="1:9" s="66" customFormat="1">
      <c r="A90" s="70" t="s">
        <v>49</v>
      </c>
      <c r="B90" s="71">
        <v>10</v>
      </c>
      <c r="C90" s="34">
        <v>888992.04</v>
      </c>
      <c r="D90" s="34">
        <v>5579593.4000000004</v>
      </c>
      <c r="E90" s="34">
        <v>18185</v>
      </c>
      <c r="F90" s="43">
        <f t="shared" si="26"/>
        <v>-4690601.3600000003</v>
      </c>
      <c r="G90" s="118">
        <f t="shared" si="27"/>
        <v>-0.84067082020707817</v>
      </c>
      <c r="H90" s="21">
        <f t="shared" si="24"/>
        <v>48.886007148748973</v>
      </c>
      <c r="I90" s="21">
        <f t="shared" si="25"/>
        <v>306.82394281000825</v>
      </c>
    </row>
    <row r="91" spans="1:9" s="66" customFormat="1">
      <c r="A91" s="72" t="s">
        <v>50</v>
      </c>
      <c r="B91" s="68">
        <v>8</v>
      </c>
      <c r="C91" s="43">
        <v>505225250.54000002</v>
      </c>
      <c r="D91" s="6">
        <v>17443769.93</v>
      </c>
      <c r="E91" s="43">
        <v>11938993</v>
      </c>
      <c r="F91" s="43">
        <f t="shared" si="26"/>
        <v>487781480.61000001</v>
      </c>
      <c r="G91" s="118">
        <f t="shared" si="27"/>
        <v>27.963076936202174</v>
      </c>
      <c r="H91" s="21">
        <f t="shared" si="24"/>
        <v>42.317241541225464</v>
      </c>
      <c r="I91" s="21">
        <f t="shared" si="25"/>
        <v>1.4610754801514667</v>
      </c>
    </row>
    <row r="92" spans="1:9" s="66" customFormat="1">
      <c r="A92" s="70" t="s">
        <v>51</v>
      </c>
      <c r="B92" s="71">
        <v>3</v>
      </c>
      <c r="C92" s="34">
        <v>212909676.07000002</v>
      </c>
      <c r="D92" s="34">
        <v>750967696.44000006</v>
      </c>
      <c r="E92" s="34">
        <v>483274.48</v>
      </c>
      <c r="F92" s="43">
        <f t="shared" si="26"/>
        <v>-538058020.37</v>
      </c>
      <c r="G92" s="118">
        <f t="shared" si="27"/>
        <v>-0.71648623891638874</v>
      </c>
      <c r="H92" s="21">
        <f t="shared" si="24"/>
        <v>440.55642265654092</v>
      </c>
      <c r="I92" s="21">
        <f t="shared" si="25"/>
        <v>1553.915481818945</v>
      </c>
    </row>
    <row r="93" spans="1:9" s="66" customFormat="1">
      <c r="A93" s="70" t="s">
        <v>52</v>
      </c>
      <c r="B93" s="71">
        <v>31</v>
      </c>
      <c r="C93" s="34">
        <v>107458753.91000001</v>
      </c>
      <c r="D93" s="34">
        <v>255253879.96000004</v>
      </c>
      <c r="E93" s="34">
        <v>317349</v>
      </c>
      <c r="F93" s="43">
        <f t="shared" si="26"/>
        <v>-147795126.05000001</v>
      </c>
      <c r="G93" s="118">
        <f t="shared" si="27"/>
        <v>-0.57901226055079158</v>
      </c>
      <c r="H93" s="21">
        <f t="shared" si="24"/>
        <v>338.61380974888846</v>
      </c>
      <c r="I93" s="21">
        <f t="shared" si="25"/>
        <v>804.33176080592671</v>
      </c>
    </row>
    <row r="95" spans="1:9">
      <c r="A95" s="126" t="s">
        <v>58</v>
      </c>
      <c r="B95" s="126"/>
      <c r="C95" s="126"/>
      <c r="D95" s="126"/>
      <c r="E95" s="126"/>
      <c r="F95" s="126"/>
      <c r="G95" s="126"/>
      <c r="H95" s="126"/>
      <c r="I95" s="126"/>
    </row>
    <row r="96" spans="1:9">
      <c r="A96" s="73" t="s">
        <v>38</v>
      </c>
      <c r="B96" s="62">
        <f>SUM(B97:B110)</f>
        <v>5343</v>
      </c>
      <c r="C96" s="63">
        <f>SUM(C97:C110)</f>
        <v>15201290581.589993</v>
      </c>
      <c r="D96" s="30">
        <f t="shared" ref="D96" si="28">SUM(D97:D110)</f>
        <v>10513778852.800001</v>
      </c>
      <c r="E96" s="30">
        <f t="shared" ref="E96" si="29">SUM(E97:E110)</f>
        <v>143732759.3070001</v>
      </c>
      <c r="F96" s="15">
        <f>C96-D96</f>
        <v>4687511728.7899914</v>
      </c>
      <c r="G96" s="74">
        <f>F96/D96</f>
        <v>0.44584461918196289</v>
      </c>
      <c r="H96" s="14">
        <f t="shared" ref="H96:H110" si="30">C96/E96</f>
        <v>105.76079284139685</v>
      </c>
      <c r="I96" s="14">
        <f t="shared" ref="I96:I110" si="31">D96/E96</f>
        <v>73.148104186489078</v>
      </c>
    </row>
    <row r="97" spans="1:9">
      <c r="A97" s="75" t="s">
        <v>39</v>
      </c>
      <c r="B97" s="76">
        <v>447</v>
      </c>
      <c r="C97" s="21">
        <v>818840615.5999999</v>
      </c>
      <c r="D97" s="21">
        <v>593309615.17999983</v>
      </c>
      <c r="E97" s="21">
        <v>5345415.8400000008</v>
      </c>
      <c r="F97" s="19">
        <f t="shared" ref="F97:F110" si="32">C97-D97</f>
        <v>225531000.42000008</v>
      </c>
      <c r="G97" s="77">
        <f t="shared" ref="G97:G110" si="33">F97/D97</f>
        <v>0.38012362289388801</v>
      </c>
      <c r="H97" s="21">
        <f t="shared" si="30"/>
        <v>153.18557809339671</v>
      </c>
      <c r="I97" s="21">
        <f t="shared" si="31"/>
        <v>110.99409904468719</v>
      </c>
    </row>
    <row r="98" spans="1:9">
      <c r="A98" s="75" t="s">
        <v>40</v>
      </c>
      <c r="B98" s="76">
        <v>371</v>
      </c>
      <c r="C98" s="21">
        <v>234400098.89999998</v>
      </c>
      <c r="D98" s="21">
        <v>233881267.47000012</v>
      </c>
      <c r="E98" s="21">
        <v>1871951.13</v>
      </c>
      <c r="F98" s="19">
        <f t="shared" si="32"/>
        <v>518831.42999985814</v>
      </c>
      <c r="G98" s="77">
        <f t="shared" si="33"/>
        <v>2.2183539349358472E-3</v>
      </c>
      <c r="H98" s="21">
        <f t="shared" si="30"/>
        <v>125.21699693089744</v>
      </c>
      <c r="I98" s="21">
        <f t="shared" si="31"/>
        <v>124.93983615373556</v>
      </c>
    </row>
    <row r="99" spans="1:9">
      <c r="A99" s="75" t="s">
        <v>41</v>
      </c>
      <c r="B99" s="78">
        <v>274</v>
      </c>
      <c r="C99" s="19">
        <v>683037503.59999979</v>
      </c>
      <c r="D99" s="19">
        <v>628612018.56000006</v>
      </c>
      <c r="E99" s="19">
        <v>7404770.2000000002</v>
      </c>
      <c r="F99" s="19">
        <f t="shared" si="32"/>
        <v>54425485.039999723</v>
      </c>
      <c r="G99" s="77">
        <f t="shared" si="33"/>
        <v>8.6580407998999936E-2</v>
      </c>
      <c r="H99" s="21">
        <f t="shared" si="30"/>
        <v>92.242903581261686</v>
      </c>
      <c r="I99" s="21">
        <f t="shared" si="31"/>
        <v>84.892846311422332</v>
      </c>
    </row>
    <row r="100" spans="1:9">
      <c r="A100" s="75" t="s">
        <v>42</v>
      </c>
      <c r="B100" s="76">
        <v>210</v>
      </c>
      <c r="C100" s="21">
        <v>228992837.78999999</v>
      </c>
      <c r="D100" s="21">
        <v>177822737.43999991</v>
      </c>
      <c r="E100" s="21">
        <v>1634690.0870000001</v>
      </c>
      <c r="F100" s="19">
        <f t="shared" si="32"/>
        <v>51170100.350000083</v>
      </c>
      <c r="G100" s="77">
        <f t="shared" si="33"/>
        <v>0.28775904075408609</v>
      </c>
      <c r="H100" s="21">
        <f t="shared" si="30"/>
        <v>140.08333421183826</v>
      </c>
      <c r="I100" s="21">
        <f t="shared" si="31"/>
        <v>108.7807033603183</v>
      </c>
    </row>
    <row r="101" spans="1:9">
      <c r="A101" s="75" t="s">
        <v>43</v>
      </c>
      <c r="B101" s="78">
        <v>245</v>
      </c>
      <c r="C101" s="19">
        <v>331200035.51000029</v>
      </c>
      <c r="D101" s="19">
        <v>139653466.03000006</v>
      </c>
      <c r="E101" s="19">
        <v>4363857.79</v>
      </c>
      <c r="F101" s="19">
        <f t="shared" si="32"/>
        <v>191546569.48000023</v>
      </c>
      <c r="G101" s="77">
        <f t="shared" si="33"/>
        <v>1.3715847871534574</v>
      </c>
      <c r="H101" s="21">
        <f t="shared" si="30"/>
        <v>75.896156897908511</v>
      </c>
      <c r="I101" s="21">
        <f t="shared" si="31"/>
        <v>32.002295388732193</v>
      </c>
    </row>
    <row r="102" spans="1:9">
      <c r="A102" s="75" t="s">
        <v>44</v>
      </c>
      <c r="B102" s="76">
        <v>450</v>
      </c>
      <c r="C102" s="21">
        <v>223652023.32999912</v>
      </c>
      <c r="D102" s="21">
        <v>275857113.08000064</v>
      </c>
      <c r="E102" s="21">
        <v>1237032.2200000002</v>
      </c>
      <c r="F102" s="19">
        <f t="shared" si="32"/>
        <v>-52205089.75000152</v>
      </c>
      <c r="G102" s="77">
        <f t="shared" si="33"/>
        <v>-0.18924685017950452</v>
      </c>
      <c r="H102" s="21">
        <f t="shared" si="30"/>
        <v>180.79724983234397</v>
      </c>
      <c r="I102" s="21">
        <f t="shared" si="31"/>
        <v>222.99913342596736</v>
      </c>
    </row>
    <row r="103" spans="1:9">
      <c r="A103" s="75" t="s">
        <v>45</v>
      </c>
      <c r="B103" s="76">
        <v>177</v>
      </c>
      <c r="C103" s="21">
        <v>213349553.32999992</v>
      </c>
      <c r="D103" s="21">
        <v>226720316.81</v>
      </c>
      <c r="E103" s="21">
        <v>1453653.8099999998</v>
      </c>
      <c r="F103" s="19">
        <f t="shared" si="32"/>
        <v>-13370763.480000079</v>
      </c>
      <c r="G103" s="77">
        <f t="shared" si="33"/>
        <v>-5.8974703582499281E-2</v>
      </c>
      <c r="H103" s="21">
        <f t="shared" si="30"/>
        <v>146.76778739361606</v>
      </c>
      <c r="I103" s="21">
        <f t="shared" si="31"/>
        <v>155.96582573535858</v>
      </c>
    </row>
    <row r="104" spans="1:9">
      <c r="A104" s="75" t="s">
        <v>46</v>
      </c>
      <c r="B104" s="76">
        <v>287</v>
      </c>
      <c r="C104" s="21">
        <v>421877291.56999999</v>
      </c>
      <c r="D104" s="21">
        <v>239932628.85999998</v>
      </c>
      <c r="E104" s="21">
        <v>2979738.67</v>
      </c>
      <c r="F104" s="19">
        <f t="shared" si="32"/>
        <v>181944662.71000001</v>
      </c>
      <c r="G104" s="77">
        <f t="shared" si="33"/>
        <v>0.75831563041041916</v>
      </c>
      <c r="H104" s="21">
        <f t="shared" si="30"/>
        <v>141.58197690873342</v>
      </c>
      <c r="I104" s="21">
        <f t="shared" si="31"/>
        <v>80.521366278070275</v>
      </c>
    </row>
    <row r="105" spans="1:9">
      <c r="A105" s="75" t="s">
        <v>47</v>
      </c>
      <c r="B105" s="76">
        <v>395</v>
      </c>
      <c r="C105" s="21">
        <v>4658652767.2499876</v>
      </c>
      <c r="D105" s="21">
        <v>646050539.02000034</v>
      </c>
      <c r="E105" s="21">
        <v>87691362.450000092</v>
      </c>
      <c r="F105" s="19">
        <f t="shared" si="32"/>
        <v>4012602228.2299871</v>
      </c>
      <c r="G105" s="77">
        <f t="shared" si="33"/>
        <v>6.2109726497817617</v>
      </c>
      <c r="H105" s="21">
        <f t="shared" si="30"/>
        <v>53.125560341319371</v>
      </c>
      <c r="I105" s="21">
        <f t="shared" si="31"/>
        <v>7.3673224017743566</v>
      </c>
    </row>
    <row r="106" spans="1:9">
      <c r="A106" s="75" t="s">
        <v>48</v>
      </c>
      <c r="B106" s="78">
        <f>468+1</f>
        <v>469</v>
      </c>
      <c r="C106" s="19">
        <f>564000194.090001+2298732.48</f>
        <v>566298926.57000101</v>
      </c>
      <c r="D106" s="19">
        <v>221341439.88000008</v>
      </c>
      <c r="E106" s="19">
        <f>8938894.83+8844</f>
        <v>8947738.8300000001</v>
      </c>
      <c r="F106" s="19">
        <f t="shared" si="32"/>
        <v>344957486.69000089</v>
      </c>
      <c r="G106" s="77">
        <f t="shared" si="33"/>
        <v>1.5584857805073422</v>
      </c>
      <c r="H106" s="21">
        <f t="shared" si="30"/>
        <v>63.289612865242852</v>
      </c>
      <c r="I106" s="21">
        <f t="shared" si="31"/>
        <v>24.737136843767274</v>
      </c>
    </row>
    <row r="107" spans="1:9">
      <c r="A107" s="75" t="s">
        <v>49</v>
      </c>
      <c r="B107" s="78">
        <v>184</v>
      </c>
      <c r="C107" s="19">
        <v>286333995.14000005</v>
      </c>
      <c r="D107" s="19">
        <v>107896842.19000001</v>
      </c>
      <c r="E107" s="19">
        <v>1090044.5</v>
      </c>
      <c r="F107" s="19">
        <f t="shared" si="32"/>
        <v>178437152.95000005</v>
      </c>
      <c r="G107" s="77">
        <f t="shared" si="33"/>
        <v>1.6537754889599334</v>
      </c>
      <c r="H107" s="21">
        <f t="shared" si="30"/>
        <v>262.68101452738858</v>
      </c>
      <c r="I107" s="21">
        <f t="shared" si="31"/>
        <v>98.983887529362349</v>
      </c>
    </row>
    <row r="108" spans="1:9">
      <c r="A108" s="75" t="s">
        <v>50</v>
      </c>
      <c r="B108" s="78">
        <v>281</v>
      </c>
      <c r="C108" s="19">
        <v>285651400.85999984</v>
      </c>
      <c r="D108" s="21">
        <v>285977159.56000024</v>
      </c>
      <c r="E108" s="21">
        <v>1615210.4</v>
      </c>
      <c r="F108" s="19">
        <f t="shared" si="32"/>
        <v>-325758.70000040531</v>
      </c>
      <c r="G108" s="77">
        <f t="shared" si="33"/>
        <v>-1.1391074045969695E-3</v>
      </c>
      <c r="H108" s="21">
        <f t="shared" si="30"/>
        <v>176.85089252768546</v>
      </c>
      <c r="I108" s="21">
        <f t="shared" si="31"/>
        <v>177.05257442621732</v>
      </c>
    </row>
    <row r="109" spans="1:9">
      <c r="A109" s="75" t="s">
        <v>51</v>
      </c>
      <c r="B109" s="78">
        <v>248</v>
      </c>
      <c r="C109" s="19">
        <v>315909705.21000016</v>
      </c>
      <c r="D109" s="19">
        <v>229660299.82999998</v>
      </c>
      <c r="E109" s="19">
        <v>1755659.86</v>
      </c>
      <c r="F109" s="19">
        <f t="shared" si="32"/>
        <v>86249405.380000174</v>
      </c>
      <c r="G109" s="77">
        <f t="shared" si="33"/>
        <v>0.37555208908045506</v>
      </c>
      <c r="H109" s="21">
        <f t="shared" si="30"/>
        <v>179.9378754435954</v>
      </c>
      <c r="I109" s="21">
        <f t="shared" si="31"/>
        <v>130.81138611325315</v>
      </c>
    </row>
    <row r="110" spans="1:9">
      <c r="A110" s="75" t="s">
        <v>52</v>
      </c>
      <c r="B110" s="78">
        <v>1305</v>
      </c>
      <c r="C110" s="19">
        <v>5933093826.9300051</v>
      </c>
      <c r="D110" s="19">
        <v>6507063408.8899994</v>
      </c>
      <c r="E110" s="19">
        <v>16341633.520000005</v>
      </c>
      <c r="F110" s="19">
        <f t="shared" si="32"/>
        <v>-573969581.95999432</v>
      </c>
      <c r="G110" s="77">
        <f t="shared" si="33"/>
        <v>-8.8207159803580945E-2</v>
      </c>
      <c r="H110" s="21">
        <f t="shared" si="30"/>
        <v>363.06614143981875</v>
      </c>
      <c r="I110" s="21">
        <f t="shared" si="31"/>
        <v>398.18928755966846</v>
      </c>
    </row>
    <row r="112" spans="1:9">
      <c r="A112" s="126" t="s">
        <v>59</v>
      </c>
      <c r="B112" s="126"/>
      <c r="C112" s="126"/>
      <c r="D112" s="126"/>
      <c r="E112" s="126"/>
      <c r="F112" s="126"/>
      <c r="G112" s="126"/>
      <c r="H112" s="126"/>
      <c r="I112" s="126"/>
    </row>
    <row r="113" spans="1:9" s="66" customFormat="1">
      <c r="A113" s="61" t="s">
        <v>38</v>
      </c>
      <c r="B113" s="62">
        <f>SUM(B114:B127)</f>
        <v>4027</v>
      </c>
      <c r="C113" s="63">
        <f>SUM(C114:C127)</f>
        <v>4057665521.4200029</v>
      </c>
      <c r="D113" s="30">
        <f t="shared" ref="D113" si="34">SUM(D114:D127)</f>
        <v>4177535271.4843025</v>
      </c>
      <c r="E113" s="30">
        <f t="shared" ref="E113" si="35">SUM(E114:E127)</f>
        <v>22428567.66</v>
      </c>
      <c r="F113" s="29">
        <f>C113-D113</f>
        <v>-119869750.06429958</v>
      </c>
      <c r="G113" s="65">
        <f>F113/D113</f>
        <v>-2.8693892995356844E-2</v>
      </c>
      <c r="H113" s="14">
        <f t="shared" ref="H113:H127" si="36">C113/E113</f>
        <v>180.91505364636393</v>
      </c>
      <c r="I113" s="14">
        <f t="shared" ref="I113:I127" si="37">D113/E113</f>
        <v>186.25956569374179</v>
      </c>
    </row>
    <row r="114" spans="1:9" s="66" customFormat="1">
      <c r="A114" s="72" t="s">
        <v>39</v>
      </c>
      <c r="B114" s="71">
        <v>152</v>
      </c>
      <c r="C114" s="21">
        <v>4221061.4399999958</v>
      </c>
      <c r="D114" s="21">
        <v>10815987.319999995</v>
      </c>
      <c r="E114" s="21">
        <v>10096.64</v>
      </c>
      <c r="F114" s="43">
        <f t="shared" ref="F114:F127" si="38">C114-D114</f>
        <v>-6594925.879999999</v>
      </c>
      <c r="G114" s="69">
        <f t="shared" ref="G114:G127" si="39">F114/D114</f>
        <v>-0.60973868449394619</v>
      </c>
      <c r="H114" s="21">
        <f t="shared" si="36"/>
        <v>418.06595461460404</v>
      </c>
      <c r="I114" s="21">
        <f t="shared" si="37"/>
        <v>1071.2462086397054</v>
      </c>
    </row>
    <row r="115" spans="1:9" s="66" customFormat="1">
      <c r="A115" s="70" t="s">
        <v>40</v>
      </c>
      <c r="B115" s="71">
        <v>6</v>
      </c>
      <c r="C115" s="21">
        <v>5176932.5</v>
      </c>
      <c r="D115" s="21">
        <v>6703010.79</v>
      </c>
      <c r="E115" s="21">
        <v>23906.58</v>
      </c>
      <c r="F115" s="43">
        <f t="shared" si="38"/>
        <v>-1526078.29</v>
      </c>
      <c r="G115" s="69">
        <f t="shared" si="39"/>
        <v>-0.22767057040646657</v>
      </c>
      <c r="H115" s="21">
        <f t="shared" si="36"/>
        <v>216.54843561898019</v>
      </c>
      <c r="I115" s="21">
        <f t="shared" si="37"/>
        <v>280.38350905901217</v>
      </c>
    </row>
    <row r="116" spans="1:9" s="66" customFormat="1">
      <c r="A116" s="70" t="s">
        <v>41</v>
      </c>
      <c r="B116" s="71">
        <v>126</v>
      </c>
      <c r="C116" s="21">
        <v>3305211391.1700039</v>
      </c>
      <c r="D116" s="21">
        <v>3614827142.7000008</v>
      </c>
      <c r="E116" s="21">
        <v>21499469.300000001</v>
      </c>
      <c r="F116" s="43">
        <f t="shared" si="38"/>
        <v>-309615751.52999687</v>
      </c>
      <c r="G116" s="69">
        <f t="shared" si="39"/>
        <v>-8.5651606372175643E-2</v>
      </c>
      <c r="H116" s="21">
        <f t="shared" si="36"/>
        <v>153.73455712090549</v>
      </c>
      <c r="I116" s="21">
        <f t="shared" si="37"/>
        <v>168.13564522264747</v>
      </c>
    </row>
    <row r="117" spans="1:9" s="66" customFormat="1">
      <c r="A117" s="72" t="s">
        <v>42</v>
      </c>
      <c r="B117" s="71">
        <v>2</v>
      </c>
      <c r="C117" s="21">
        <v>7765575.5</v>
      </c>
      <c r="D117" s="21">
        <v>5454748.5</v>
      </c>
      <c r="E117" s="80">
        <v>15350</v>
      </c>
      <c r="F117" s="43">
        <f t="shared" si="38"/>
        <v>2310827</v>
      </c>
      <c r="G117" s="69">
        <f t="shared" si="39"/>
        <v>0.42363584682226868</v>
      </c>
      <c r="H117" s="21">
        <f t="shared" si="36"/>
        <v>505.90068403908793</v>
      </c>
      <c r="I117" s="21">
        <f t="shared" si="37"/>
        <v>355.3582084690554</v>
      </c>
    </row>
    <row r="118" spans="1:9" s="66" customFormat="1">
      <c r="A118" s="70" t="s">
        <v>43</v>
      </c>
      <c r="B118" s="71">
        <v>24</v>
      </c>
      <c r="C118" s="21">
        <v>1751670.7</v>
      </c>
      <c r="D118" s="21">
        <v>1066597.18</v>
      </c>
      <c r="E118" s="81">
        <v>3103.54</v>
      </c>
      <c r="F118" s="43">
        <f t="shared" si="38"/>
        <v>685073.52</v>
      </c>
      <c r="G118" s="69">
        <f t="shared" si="39"/>
        <v>0.64229826671771251</v>
      </c>
      <c r="H118" s="21">
        <f t="shared" si="36"/>
        <v>564.41054408836362</v>
      </c>
      <c r="I118" s="21">
        <f t="shared" si="37"/>
        <v>343.67115616360672</v>
      </c>
    </row>
    <row r="119" spans="1:9" s="66" customFormat="1">
      <c r="A119" s="72" t="s">
        <v>44</v>
      </c>
      <c r="B119" s="71">
        <v>2</v>
      </c>
      <c r="C119" s="21">
        <v>382929.98</v>
      </c>
      <c r="D119" s="21">
        <v>165495.65</v>
      </c>
      <c r="E119" s="80">
        <v>703.06999999999994</v>
      </c>
      <c r="F119" s="43">
        <f t="shared" si="38"/>
        <v>217434.33</v>
      </c>
      <c r="G119" s="69">
        <f t="shared" si="39"/>
        <v>1.3138371310665868</v>
      </c>
      <c r="H119" s="21">
        <f t="shared" si="36"/>
        <v>544.65413116759362</v>
      </c>
      <c r="I119" s="21">
        <f t="shared" si="37"/>
        <v>235.39000384030041</v>
      </c>
    </row>
    <row r="120" spans="1:9" s="66" customFormat="1">
      <c r="A120" s="72" t="s">
        <v>45</v>
      </c>
      <c r="B120" s="71">
        <v>4</v>
      </c>
      <c r="C120" s="82">
        <v>391307.93000000005</v>
      </c>
      <c r="D120" s="82">
        <v>347020.08</v>
      </c>
      <c r="E120" s="21">
        <v>849</v>
      </c>
      <c r="F120" s="43">
        <f t="shared" si="38"/>
        <v>44287.850000000035</v>
      </c>
      <c r="G120" s="69">
        <f t="shared" si="39"/>
        <v>0.12762330640924305</v>
      </c>
      <c r="H120" s="21">
        <f t="shared" si="36"/>
        <v>460.90451118963495</v>
      </c>
      <c r="I120" s="21">
        <f t="shared" si="37"/>
        <v>408.73978798586575</v>
      </c>
    </row>
    <row r="121" spans="1:9" s="66" customFormat="1">
      <c r="A121" s="72" t="s">
        <v>46</v>
      </c>
      <c r="B121" s="71">
        <v>16</v>
      </c>
      <c r="C121" s="21">
        <v>7368811.1500000022</v>
      </c>
      <c r="D121" s="21">
        <v>5620146.3999999994</v>
      </c>
      <c r="E121" s="21">
        <v>16621.600000000002</v>
      </c>
      <c r="F121" s="43">
        <f t="shared" si="38"/>
        <v>1748664.7500000028</v>
      </c>
      <c r="G121" s="69">
        <f t="shared" si="39"/>
        <v>0.31114220618879307</v>
      </c>
      <c r="H121" s="21">
        <f t="shared" si="36"/>
        <v>443.32742636087988</v>
      </c>
      <c r="I121" s="21">
        <f t="shared" si="37"/>
        <v>338.12306877797556</v>
      </c>
    </row>
    <row r="122" spans="1:9" s="66" customFormat="1">
      <c r="A122" s="72" t="s">
        <v>47</v>
      </c>
      <c r="B122" s="71">
        <v>99</v>
      </c>
      <c r="C122" s="21">
        <v>16576804.729999995</v>
      </c>
      <c r="D122" s="21">
        <v>27424613.240000024</v>
      </c>
      <c r="E122" s="21">
        <v>45662.319999999978</v>
      </c>
      <c r="F122" s="43">
        <f t="shared" si="38"/>
        <v>-10847808.51000003</v>
      </c>
      <c r="G122" s="69">
        <f t="shared" si="39"/>
        <v>-0.39555010001665275</v>
      </c>
      <c r="H122" s="21">
        <f t="shared" si="36"/>
        <v>363.03027813742278</v>
      </c>
      <c r="I122" s="21">
        <f t="shared" si="37"/>
        <v>600.59614228974874</v>
      </c>
    </row>
    <row r="123" spans="1:9" s="66" customFormat="1">
      <c r="A123" s="70" t="s">
        <v>48</v>
      </c>
      <c r="B123" s="71">
        <v>12</v>
      </c>
      <c r="C123" s="21">
        <v>2885895.5399999996</v>
      </c>
      <c r="D123" s="21">
        <v>1335331.78</v>
      </c>
      <c r="E123" s="21">
        <v>8181</v>
      </c>
      <c r="F123" s="43">
        <f t="shared" si="38"/>
        <v>1550563.7599999995</v>
      </c>
      <c r="G123" s="69">
        <f t="shared" si="39"/>
        <v>1.1611823991787267</v>
      </c>
      <c r="H123" s="21">
        <f t="shared" si="36"/>
        <v>352.75584158415836</v>
      </c>
      <c r="I123" s="21">
        <f t="shared" si="37"/>
        <v>163.2235399095465</v>
      </c>
    </row>
    <row r="124" spans="1:9" s="66" customFormat="1">
      <c r="A124" s="70" t="s">
        <v>49</v>
      </c>
      <c r="B124" s="71">
        <v>11</v>
      </c>
      <c r="C124" s="21">
        <v>23531458.089999996</v>
      </c>
      <c r="D124" s="21">
        <v>10297415.609999999</v>
      </c>
      <c r="E124" s="21">
        <v>46934</v>
      </c>
      <c r="F124" s="43">
        <f t="shared" si="38"/>
        <v>13234042.479999997</v>
      </c>
      <c r="G124" s="69">
        <f t="shared" si="39"/>
        <v>1.2851809600797492</v>
      </c>
      <c r="H124" s="21">
        <f t="shared" si="36"/>
        <v>501.37337729577695</v>
      </c>
      <c r="I124" s="21">
        <f t="shared" si="37"/>
        <v>219.40204563855625</v>
      </c>
    </row>
    <row r="125" spans="1:9" s="66" customFormat="1">
      <c r="A125" s="72" t="s">
        <v>50</v>
      </c>
      <c r="B125" s="71">
        <v>9</v>
      </c>
      <c r="C125" s="21">
        <v>2256501.0700000003</v>
      </c>
      <c r="D125" s="21">
        <v>1027944.9199999999</v>
      </c>
      <c r="E125" s="21">
        <v>5992</v>
      </c>
      <c r="F125" s="43">
        <f t="shared" si="38"/>
        <v>1228556.1500000004</v>
      </c>
      <c r="G125" s="69">
        <f t="shared" si="39"/>
        <v>1.1951575673918409</v>
      </c>
      <c r="H125" s="21">
        <f t="shared" si="36"/>
        <v>376.58562583444598</v>
      </c>
      <c r="I125" s="21">
        <f t="shared" si="37"/>
        <v>171.55289052069423</v>
      </c>
    </row>
    <row r="126" spans="1:9" s="66" customFormat="1">
      <c r="A126" s="70" t="s">
        <v>51</v>
      </c>
      <c r="B126" s="71">
        <v>16</v>
      </c>
      <c r="C126" s="43">
        <v>10719279.379999999</v>
      </c>
      <c r="D126" s="43">
        <v>7003488.1200000001</v>
      </c>
      <c r="E126" s="21">
        <v>27003.739999999998</v>
      </c>
      <c r="F126" s="43">
        <f t="shared" si="38"/>
        <v>3715791.2599999988</v>
      </c>
      <c r="G126" s="69">
        <f t="shared" si="39"/>
        <v>0.53056294182733599</v>
      </c>
      <c r="H126" s="21">
        <f t="shared" si="36"/>
        <v>396.95536173878133</v>
      </c>
      <c r="I126" s="21">
        <f t="shared" si="37"/>
        <v>259.3525237615234</v>
      </c>
    </row>
    <row r="127" spans="1:9" s="66" customFormat="1">
      <c r="A127" s="70" t="s">
        <v>52</v>
      </c>
      <c r="B127" s="71">
        <v>3548</v>
      </c>
      <c r="C127" s="43">
        <v>669425902.23999882</v>
      </c>
      <c r="D127" s="43">
        <v>485446329.19430101</v>
      </c>
      <c r="E127" s="21">
        <v>724694.86999999988</v>
      </c>
      <c r="F127" s="43">
        <f t="shared" si="38"/>
        <v>183979573.04569781</v>
      </c>
      <c r="G127" s="69">
        <f t="shared" si="39"/>
        <v>0.37899055360259931</v>
      </c>
      <c r="H127" s="21">
        <f t="shared" si="36"/>
        <v>923.73484338311778</v>
      </c>
      <c r="I127" s="21">
        <f t="shared" si="37"/>
        <v>669.86306829286798</v>
      </c>
    </row>
    <row r="129" spans="1:9" hidden="1">
      <c r="A129" s="126" t="s">
        <v>60</v>
      </c>
      <c r="B129" s="126"/>
      <c r="C129" s="126"/>
      <c r="D129" s="126"/>
      <c r="E129" s="126"/>
      <c r="F129" s="126"/>
      <c r="G129" s="126"/>
      <c r="H129" s="126"/>
      <c r="I129" s="126"/>
    </row>
    <row r="130" spans="1:9" s="66" customFormat="1" hidden="1">
      <c r="A130" s="83" t="s">
        <v>38</v>
      </c>
      <c r="B130" s="62">
        <f>SUM(B131:B144)</f>
        <v>0</v>
      </c>
      <c r="C130" s="63">
        <f>SUM(C131:C144)</f>
        <v>0</v>
      </c>
      <c r="D130" s="30">
        <f t="shared" ref="D130" si="40">SUM(D131:D144)</f>
        <v>0</v>
      </c>
      <c r="E130" s="30">
        <f t="shared" ref="E130" si="41">SUM(E131:E144)</f>
        <v>0</v>
      </c>
      <c r="F130" s="30">
        <f>C130-D130</f>
        <v>0</v>
      </c>
      <c r="G130" s="84" t="e">
        <f>F130/D130</f>
        <v>#DIV/0!</v>
      </c>
      <c r="H130" s="14" t="e">
        <f t="shared" ref="H130:H144" si="42">C130/E130</f>
        <v>#DIV/0!</v>
      </c>
      <c r="I130" s="14" t="e">
        <f t="shared" ref="I130:I144" si="43">D130/E130</f>
        <v>#DIV/0!</v>
      </c>
    </row>
    <row r="131" spans="1:9" s="66" customFormat="1" hidden="1">
      <c r="A131" s="72" t="s">
        <v>39</v>
      </c>
      <c r="B131" s="47"/>
      <c r="C131" s="34"/>
      <c r="D131" s="34"/>
      <c r="E131" s="34"/>
      <c r="F131" s="34"/>
      <c r="G131" s="85"/>
      <c r="H131" s="21" t="e">
        <f t="shared" si="42"/>
        <v>#DIV/0!</v>
      </c>
      <c r="I131" s="21" t="e">
        <f t="shared" si="43"/>
        <v>#DIV/0!</v>
      </c>
    </row>
    <row r="132" spans="1:9" s="66" customFormat="1" hidden="1">
      <c r="A132" s="70" t="s">
        <v>40</v>
      </c>
      <c r="B132" s="47"/>
      <c r="C132" s="34"/>
      <c r="D132" s="34"/>
      <c r="E132" s="34"/>
      <c r="F132" s="34"/>
      <c r="G132" s="85"/>
      <c r="H132" s="21" t="e">
        <f t="shared" si="42"/>
        <v>#DIV/0!</v>
      </c>
      <c r="I132" s="21" t="e">
        <f t="shared" si="43"/>
        <v>#DIV/0!</v>
      </c>
    </row>
    <row r="133" spans="1:9" s="66" customFormat="1" hidden="1">
      <c r="A133" s="70" t="s">
        <v>41</v>
      </c>
      <c r="B133" s="48"/>
      <c r="C133" s="34"/>
      <c r="D133" s="45"/>
      <c r="E133" s="34"/>
      <c r="F133" s="34"/>
      <c r="G133" s="86"/>
      <c r="H133" s="21" t="e">
        <f t="shared" si="42"/>
        <v>#DIV/0!</v>
      </c>
      <c r="I133" s="21" t="e">
        <f t="shared" si="43"/>
        <v>#DIV/0!</v>
      </c>
    </row>
    <row r="134" spans="1:9" s="66" customFormat="1" hidden="1">
      <c r="A134" s="72" t="s">
        <v>42</v>
      </c>
      <c r="B134" s="47"/>
      <c r="C134" s="34"/>
      <c r="D134" s="34"/>
      <c r="E134" s="34"/>
      <c r="F134" s="34"/>
      <c r="G134" s="85"/>
      <c r="H134" s="21" t="e">
        <f t="shared" si="42"/>
        <v>#DIV/0!</v>
      </c>
      <c r="I134" s="21" t="e">
        <f t="shared" si="43"/>
        <v>#DIV/0!</v>
      </c>
    </row>
    <row r="135" spans="1:9" s="66" customFormat="1" hidden="1">
      <c r="A135" s="70" t="s">
        <v>43</v>
      </c>
      <c r="B135" s="48"/>
      <c r="C135" s="34"/>
      <c r="D135" s="34"/>
      <c r="E135" s="34"/>
      <c r="F135" s="34"/>
      <c r="G135" s="85"/>
      <c r="H135" s="21" t="e">
        <f t="shared" si="42"/>
        <v>#DIV/0!</v>
      </c>
      <c r="I135" s="21" t="e">
        <f t="shared" si="43"/>
        <v>#DIV/0!</v>
      </c>
    </row>
    <row r="136" spans="1:9" s="66" customFormat="1" hidden="1">
      <c r="A136" s="72" t="s">
        <v>44</v>
      </c>
      <c r="B136" s="47"/>
      <c r="C136" s="34"/>
      <c r="D136" s="34"/>
      <c r="E136" s="34"/>
      <c r="F136" s="34"/>
      <c r="G136" s="85"/>
      <c r="H136" s="21" t="e">
        <f t="shared" si="42"/>
        <v>#DIV/0!</v>
      </c>
      <c r="I136" s="21" t="e">
        <f t="shared" si="43"/>
        <v>#DIV/0!</v>
      </c>
    </row>
    <row r="137" spans="1:9" s="66" customFormat="1" hidden="1">
      <c r="A137" s="72" t="s">
        <v>45</v>
      </c>
      <c r="B137" s="47"/>
      <c r="C137" s="34"/>
      <c r="D137" s="34"/>
      <c r="E137" s="34"/>
      <c r="F137" s="34"/>
      <c r="G137" s="85"/>
      <c r="H137" s="21" t="e">
        <f t="shared" si="42"/>
        <v>#DIV/0!</v>
      </c>
      <c r="I137" s="21" t="e">
        <f t="shared" si="43"/>
        <v>#DIV/0!</v>
      </c>
    </row>
    <row r="138" spans="1:9" s="66" customFormat="1" hidden="1">
      <c r="A138" s="72" t="s">
        <v>46</v>
      </c>
      <c r="B138" s="47"/>
      <c r="C138" s="34"/>
      <c r="D138" s="34"/>
      <c r="E138" s="34"/>
      <c r="F138" s="34"/>
      <c r="G138" s="85"/>
      <c r="H138" s="21" t="e">
        <f t="shared" si="42"/>
        <v>#DIV/0!</v>
      </c>
      <c r="I138" s="21" t="e">
        <f t="shared" si="43"/>
        <v>#DIV/0!</v>
      </c>
    </row>
    <row r="139" spans="1:9" s="66" customFormat="1" hidden="1">
      <c r="A139" s="72" t="s">
        <v>47</v>
      </c>
      <c r="B139" s="47"/>
      <c r="C139" s="34"/>
      <c r="D139" s="34"/>
      <c r="E139" s="34"/>
      <c r="F139" s="34"/>
      <c r="G139" s="85"/>
      <c r="H139" s="21" t="e">
        <f t="shared" si="42"/>
        <v>#DIV/0!</v>
      </c>
      <c r="I139" s="21" t="e">
        <f t="shared" si="43"/>
        <v>#DIV/0!</v>
      </c>
    </row>
    <row r="140" spans="1:9" s="66" customFormat="1" hidden="1">
      <c r="A140" s="70" t="s">
        <v>48</v>
      </c>
      <c r="B140" s="48"/>
      <c r="C140" s="34"/>
      <c r="D140" s="34"/>
      <c r="E140" s="34"/>
      <c r="F140" s="34"/>
      <c r="G140" s="85"/>
      <c r="H140" s="21" t="e">
        <f t="shared" si="42"/>
        <v>#DIV/0!</v>
      </c>
      <c r="I140" s="21" t="e">
        <f t="shared" si="43"/>
        <v>#DIV/0!</v>
      </c>
    </row>
    <row r="141" spans="1:9" s="66" customFormat="1" hidden="1">
      <c r="A141" s="70" t="s">
        <v>49</v>
      </c>
      <c r="B141" s="48"/>
      <c r="C141" s="34"/>
      <c r="D141" s="34"/>
      <c r="E141" s="34"/>
      <c r="F141" s="34"/>
      <c r="G141" s="85"/>
      <c r="H141" s="21" t="e">
        <f t="shared" si="42"/>
        <v>#DIV/0!</v>
      </c>
      <c r="I141" s="21" t="e">
        <f t="shared" si="43"/>
        <v>#DIV/0!</v>
      </c>
    </row>
    <row r="142" spans="1:9" s="66" customFormat="1" hidden="1">
      <c r="A142" s="72" t="s">
        <v>50</v>
      </c>
      <c r="B142" s="47"/>
      <c r="C142" s="34"/>
      <c r="D142" s="34"/>
      <c r="E142" s="34"/>
      <c r="F142" s="34"/>
      <c r="G142" s="85"/>
      <c r="H142" s="21" t="e">
        <f t="shared" si="42"/>
        <v>#DIV/0!</v>
      </c>
      <c r="I142" s="21" t="e">
        <f t="shared" si="43"/>
        <v>#DIV/0!</v>
      </c>
    </row>
    <row r="143" spans="1:9" s="66" customFormat="1" hidden="1">
      <c r="A143" s="70" t="s">
        <v>51</v>
      </c>
      <c r="B143" s="48"/>
      <c r="C143" s="34"/>
      <c r="D143" s="34"/>
      <c r="E143" s="34"/>
      <c r="F143" s="34"/>
      <c r="G143" s="85"/>
      <c r="H143" s="21" t="e">
        <f t="shared" si="42"/>
        <v>#DIV/0!</v>
      </c>
      <c r="I143" s="21" t="e">
        <f t="shared" si="43"/>
        <v>#DIV/0!</v>
      </c>
    </row>
    <row r="144" spans="1:9" s="66" customFormat="1" hidden="1">
      <c r="A144" s="70" t="s">
        <v>52</v>
      </c>
      <c r="B144" s="48"/>
      <c r="C144" s="34"/>
      <c r="D144" s="34"/>
      <c r="E144" s="34"/>
      <c r="F144" s="34"/>
      <c r="G144" s="85"/>
      <c r="H144" s="21" t="e">
        <f t="shared" si="42"/>
        <v>#DIV/0!</v>
      </c>
      <c r="I144" s="21" t="e">
        <f t="shared" si="43"/>
        <v>#DIV/0!</v>
      </c>
    </row>
    <row r="145" spans="1:9" hidden="1"/>
    <row r="146" spans="1:9">
      <c r="A146" s="126" t="s">
        <v>61</v>
      </c>
      <c r="B146" s="126"/>
      <c r="C146" s="126"/>
      <c r="D146" s="126"/>
      <c r="E146" s="126"/>
      <c r="F146" s="126"/>
      <c r="G146" s="126"/>
      <c r="H146" s="126"/>
      <c r="I146" s="126"/>
    </row>
    <row r="147" spans="1:9" s="87" customFormat="1" ht="12.75">
      <c r="A147" s="61" t="s">
        <v>38</v>
      </c>
      <c r="B147" s="62">
        <f>SUM(B148:B161)</f>
        <v>202</v>
      </c>
      <c r="C147" s="63">
        <f>SUM(C148:C161)</f>
        <v>2424304.34</v>
      </c>
      <c r="D147" s="30">
        <f t="shared" ref="D147" si="44">SUM(D148:D161)</f>
        <v>203812724.07999998</v>
      </c>
      <c r="E147" s="30">
        <f t="shared" ref="E147" si="45">SUM(E148:E161)</f>
        <v>24360000.690000001</v>
      </c>
      <c r="F147" s="64">
        <f>C147-D147</f>
        <v>-201388419.73999998</v>
      </c>
      <c r="G147" s="65">
        <f>F147/D147</f>
        <v>-0.98810523557376906</v>
      </c>
      <c r="H147" s="14">
        <f t="shared" ref="H147:H161" si="46">C147/E147</f>
        <v>9.9519879775504208E-2</v>
      </c>
      <c r="I147" s="14">
        <f t="shared" ref="I147:I161" si="47">D147/E147</f>
        <v>8.366696153816898</v>
      </c>
    </row>
    <row r="148" spans="1:9" s="66" customFormat="1">
      <c r="A148" s="72" t="s">
        <v>39</v>
      </c>
      <c r="B148" s="68">
        <v>10</v>
      </c>
      <c r="C148" s="56">
        <v>197595.2</v>
      </c>
      <c r="D148" s="59">
        <v>24895060.960000001</v>
      </c>
      <c r="E148" s="34">
        <v>3151904</v>
      </c>
      <c r="F148" s="43">
        <f t="shared" ref="F148:F161" si="48">C148-D148</f>
        <v>-24697465.760000002</v>
      </c>
      <c r="G148" s="69">
        <f t="shared" ref="G148:G161" si="49">F148/D148</f>
        <v>-0.99206287543069349</v>
      </c>
      <c r="H148" s="21">
        <f t="shared" si="46"/>
        <v>6.2690741850005588E-2</v>
      </c>
      <c r="I148" s="21">
        <f t="shared" si="47"/>
        <v>7.8984197995878054</v>
      </c>
    </row>
    <row r="149" spans="1:9" s="66" customFormat="1">
      <c r="A149" s="70" t="s">
        <v>40</v>
      </c>
      <c r="B149" s="68">
        <v>4</v>
      </c>
      <c r="C149" s="59">
        <v>43149.649999999994</v>
      </c>
      <c r="D149" s="59">
        <v>133191.66999999998</v>
      </c>
      <c r="E149" s="34">
        <v>325652</v>
      </c>
      <c r="F149" s="43">
        <f t="shared" si="48"/>
        <v>-90042.01999999999</v>
      </c>
      <c r="G149" s="69">
        <f t="shared" si="49"/>
        <v>-0.67603341860643384</v>
      </c>
      <c r="H149" s="21">
        <f t="shared" si="46"/>
        <v>0.13250233377961748</v>
      </c>
      <c r="I149" s="21">
        <f t="shared" si="47"/>
        <v>0.40900000614152526</v>
      </c>
    </row>
    <row r="150" spans="1:9" s="66" customFormat="1">
      <c r="A150" s="70" t="s">
        <v>41</v>
      </c>
      <c r="B150" s="71">
        <v>6</v>
      </c>
      <c r="C150" s="59">
        <v>55376.43</v>
      </c>
      <c r="D150" s="59">
        <v>6748474.7700000005</v>
      </c>
      <c r="E150" s="34">
        <v>198140</v>
      </c>
      <c r="F150" s="43">
        <f t="shared" si="48"/>
        <v>-6693098.3400000008</v>
      </c>
      <c r="G150" s="69">
        <f t="shared" si="49"/>
        <v>-0.99179423026871605</v>
      </c>
      <c r="H150" s="21">
        <f t="shared" si="46"/>
        <v>0.27948132633491468</v>
      </c>
      <c r="I150" s="21">
        <f t="shared" si="47"/>
        <v>34.059123700413849</v>
      </c>
    </row>
    <row r="151" spans="1:9" s="66" customFormat="1">
      <c r="A151" s="72" t="s">
        <v>42</v>
      </c>
      <c r="B151" s="68">
        <v>20</v>
      </c>
      <c r="C151" s="56">
        <v>222775</v>
      </c>
      <c r="D151" s="56">
        <v>1134600</v>
      </c>
      <c r="E151" s="34">
        <v>938965</v>
      </c>
      <c r="F151" s="43">
        <f t="shared" si="48"/>
        <v>-911825</v>
      </c>
      <c r="G151" s="69">
        <f t="shared" si="49"/>
        <v>-0.80365326987484575</v>
      </c>
      <c r="H151" s="21">
        <f t="shared" si="46"/>
        <v>0.23725591475720606</v>
      </c>
      <c r="I151" s="21">
        <f t="shared" si="47"/>
        <v>1.2083517490002289</v>
      </c>
    </row>
    <row r="152" spans="1:9" s="66" customFormat="1">
      <c r="A152" s="70" t="s">
        <v>43</v>
      </c>
      <c r="B152" s="71">
        <v>6</v>
      </c>
      <c r="C152" s="59">
        <v>67778.58</v>
      </c>
      <c r="D152" s="56">
        <v>13885900.559999999</v>
      </c>
      <c r="E152" s="34">
        <v>268311.69</v>
      </c>
      <c r="F152" s="43">
        <f t="shared" si="48"/>
        <v>-13818121.979999999</v>
      </c>
      <c r="G152" s="69">
        <f t="shared" si="49"/>
        <v>-0.99511889202236947</v>
      </c>
      <c r="H152" s="21">
        <f t="shared" si="46"/>
        <v>0.25261135659053841</v>
      </c>
      <c r="I152" s="21">
        <f t="shared" si="47"/>
        <v>51.752872042213291</v>
      </c>
    </row>
    <row r="153" spans="1:9" s="66" customFormat="1">
      <c r="A153" s="72" t="s">
        <v>44</v>
      </c>
      <c r="B153" s="68">
        <v>5</v>
      </c>
      <c r="C153" s="59">
        <v>38194.32</v>
      </c>
      <c r="D153" s="56">
        <v>1348452.92</v>
      </c>
      <c r="E153" s="34">
        <v>9420</v>
      </c>
      <c r="F153" s="43">
        <f t="shared" si="48"/>
        <v>-1310258.5999999999</v>
      </c>
      <c r="G153" s="69">
        <f t="shared" si="49"/>
        <v>-0.97167545159826563</v>
      </c>
      <c r="H153" s="21">
        <f t="shared" si="46"/>
        <v>4.0545987261146497</v>
      </c>
      <c r="I153" s="21">
        <f t="shared" si="47"/>
        <v>143.14786836518047</v>
      </c>
    </row>
    <row r="154" spans="1:9" s="66" customFormat="1">
      <c r="A154" s="67" t="s">
        <v>62</v>
      </c>
      <c r="B154" s="68"/>
      <c r="C154" s="56"/>
      <c r="D154" s="56"/>
      <c r="E154" s="59"/>
      <c r="F154" s="43"/>
      <c r="G154" s="69"/>
      <c r="H154" s="21"/>
      <c r="I154" s="21"/>
    </row>
    <row r="155" spans="1:9" s="66" customFormat="1">
      <c r="A155" s="72" t="s">
        <v>46</v>
      </c>
      <c r="B155" s="68">
        <v>7</v>
      </c>
      <c r="C155" s="56">
        <v>65588.799999999988</v>
      </c>
      <c r="D155" s="56">
        <v>21185872.260000002</v>
      </c>
      <c r="E155" s="59">
        <v>46553</v>
      </c>
      <c r="F155" s="43">
        <f t="shared" si="48"/>
        <v>-21120283.460000001</v>
      </c>
      <c r="G155" s="69">
        <f t="shared" si="49"/>
        <v>-0.99690412557976971</v>
      </c>
      <c r="H155" s="21">
        <f t="shared" si="46"/>
        <v>1.4089059781324509</v>
      </c>
      <c r="I155" s="21">
        <f t="shared" si="47"/>
        <v>455.09144974545148</v>
      </c>
    </row>
    <row r="156" spans="1:9" s="66" customFormat="1">
      <c r="A156" s="72" t="s">
        <v>47</v>
      </c>
      <c r="B156" s="68">
        <v>8</v>
      </c>
      <c r="C156" s="56">
        <v>78646.429999999993</v>
      </c>
      <c r="D156" s="56">
        <v>83626155.450000003</v>
      </c>
      <c r="E156" s="59">
        <v>165230</v>
      </c>
      <c r="F156" s="43">
        <f t="shared" si="48"/>
        <v>-83547509.019999996</v>
      </c>
      <c r="G156" s="69">
        <f t="shared" si="49"/>
        <v>-0.9990595474636278</v>
      </c>
      <c r="H156" s="21">
        <f t="shared" si="46"/>
        <v>0.4759815408824063</v>
      </c>
      <c r="I156" s="21">
        <f t="shared" si="47"/>
        <v>506.11968437935002</v>
      </c>
    </row>
    <row r="157" spans="1:9" s="66" customFormat="1">
      <c r="A157" s="70" t="s">
        <v>48</v>
      </c>
      <c r="B157" s="71">
        <v>2</v>
      </c>
      <c r="C157" s="59">
        <v>20979.279999999999</v>
      </c>
      <c r="D157" s="59">
        <v>1</v>
      </c>
      <c r="E157" s="59">
        <v>22464</v>
      </c>
      <c r="F157" s="43">
        <f t="shared" si="48"/>
        <v>20978.28</v>
      </c>
      <c r="G157" s="69">
        <f t="shared" si="49"/>
        <v>20978.28</v>
      </c>
      <c r="H157" s="21">
        <f t="shared" si="46"/>
        <v>0.93390669515669511</v>
      </c>
      <c r="I157" s="21">
        <f t="shared" si="47"/>
        <v>4.4515669515669518E-5</v>
      </c>
    </row>
    <row r="158" spans="1:9" s="66" customFormat="1">
      <c r="A158" s="70" t="s">
        <v>49</v>
      </c>
      <c r="B158" s="71">
        <v>11</v>
      </c>
      <c r="C158" s="59">
        <v>138974.08000000002</v>
      </c>
      <c r="D158" s="56">
        <v>6200165.6699999999</v>
      </c>
      <c r="E158" s="59">
        <v>853810</v>
      </c>
      <c r="F158" s="43">
        <f t="shared" si="48"/>
        <v>-6061191.5899999999</v>
      </c>
      <c r="G158" s="69">
        <f t="shared" si="49"/>
        <v>-0.97758542474559396</v>
      </c>
      <c r="H158" s="21">
        <f t="shared" si="46"/>
        <v>0.16276932807064806</v>
      </c>
      <c r="I158" s="21">
        <f t="shared" si="47"/>
        <v>7.2617627692343731</v>
      </c>
    </row>
    <row r="159" spans="1:9" s="66" customFormat="1">
      <c r="A159" s="72" t="s">
        <v>50</v>
      </c>
      <c r="B159" s="68">
        <v>3</v>
      </c>
      <c r="C159" s="56">
        <v>35912.119999999995</v>
      </c>
      <c r="D159" s="56">
        <v>10810079.700000001</v>
      </c>
      <c r="E159" s="59">
        <v>92202</v>
      </c>
      <c r="F159" s="43">
        <f t="shared" si="48"/>
        <v>-10774167.580000002</v>
      </c>
      <c r="G159" s="69">
        <f t="shared" si="49"/>
        <v>-0.99667790423413816</v>
      </c>
      <c r="H159" s="21">
        <f t="shared" si="46"/>
        <v>0.38949393722478898</v>
      </c>
      <c r="I159" s="21">
        <f t="shared" si="47"/>
        <v>117.24344048936032</v>
      </c>
    </row>
    <row r="160" spans="1:9" s="66" customFormat="1">
      <c r="A160" s="88" t="s">
        <v>63</v>
      </c>
      <c r="B160" s="71"/>
      <c r="C160" s="34"/>
      <c r="D160" s="59"/>
      <c r="E160" s="59"/>
      <c r="F160" s="43"/>
      <c r="G160" s="69"/>
      <c r="H160" s="21"/>
      <c r="I160" s="21"/>
    </row>
    <row r="161" spans="1:9" s="66" customFormat="1">
      <c r="A161" s="70" t="s">
        <v>52</v>
      </c>
      <c r="B161" s="71">
        <v>120</v>
      </c>
      <c r="C161" s="34">
        <v>1459334.45</v>
      </c>
      <c r="D161" s="56">
        <v>33844769.119999997</v>
      </c>
      <c r="E161" s="34">
        <v>18287349</v>
      </c>
      <c r="F161" s="43">
        <f t="shared" si="48"/>
        <v>-32385434.669999998</v>
      </c>
      <c r="G161" s="69">
        <f t="shared" si="49"/>
        <v>-0.95688153626264127</v>
      </c>
      <c r="H161" s="21">
        <f t="shared" si="46"/>
        <v>7.9800218719509319E-2</v>
      </c>
      <c r="I161" s="21">
        <f t="shared" si="47"/>
        <v>1.8507203597415895</v>
      </c>
    </row>
    <row r="163" spans="1:9">
      <c r="A163" s="126" t="s">
        <v>64</v>
      </c>
      <c r="B163" s="126"/>
      <c r="C163" s="126"/>
      <c r="D163" s="126"/>
      <c r="E163" s="126"/>
      <c r="F163" s="126"/>
      <c r="G163" s="126"/>
      <c r="H163" s="126"/>
      <c r="I163" s="126"/>
    </row>
    <row r="164" spans="1:9" s="66" customFormat="1">
      <c r="A164" s="83" t="s">
        <v>38</v>
      </c>
      <c r="B164" s="62">
        <f>SUM(B165:B178)</f>
        <v>19</v>
      </c>
      <c r="C164" s="63">
        <f>SUM(C165:C178)</f>
        <v>560114.80000000005</v>
      </c>
      <c r="D164" s="30">
        <f t="shared" ref="D164" si="50">SUM(D165:D178)</f>
        <v>21951833.280000001</v>
      </c>
      <c r="E164" s="30">
        <f t="shared" ref="E164" si="51">SUM(E165:E178)</f>
        <v>18876567</v>
      </c>
      <c r="F164" s="29">
        <f>C164-D164</f>
        <v>-21391718.48</v>
      </c>
      <c r="G164" s="84">
        <f>F164/D164</f>
        <v>-0.9744843725416632</v>
      </c>
      <c r="H164" s="14">
        <f t="shared" ref="H164:H178" si="52">C164/E164</f>
        <v>2.9672492884961554E-2</v>
      </c>
      <c r="I164" s="14">
        <f t="shared" ref="I164:I178" si="53">D164/E164</f>
        <v>1.1629144896950807</v>
      </c>
    </row>
    <row r="165" spans="1:9" s="66" customFormat="1">
      <c r="A165" s="72" t="s">
        <v>39</v>
      </c>
      <c r="B165" s="68">
        <v>3</v>
      </c>
      <c r="C165" s="43">
        <v>50786.8</v>
      </c>
      <c r="D165" s="43">
        <v>2943572.05</v>
      </c>
      <c r="E165" s="43">
        <v>419835</v>
      </c>
      <c r="F165" s="43">
        <f t="shared" ref="F165:F178" si="54">C165-D165</f>
        <v>-2892785.25</v>
      </c>
      <c r="G165" s="86">
        <f t="shared" ref="G165:G178" si="55">F165/D165</f>
        <v>-0.98274654089068425</v>
      </c>
      <c r="H165" s="21">
        <f t="shared" si="52"/>
        <v>0.12096847571069587</v>
      </c>
      <c r="I165" s="21">
        <f t="shared" si="53"/>
        <v>7.0112593042504789</v>
      </c>
    </row>
    <row r="166" spans="1:9" s="66" customFormat="1">
      <c r="A166" s="70" t="s">
        <v>40</v>
      </c>
      <c r="B166" s="68">
        <v>3</v>
      </c>
      <c r="C166" s="34">
        <v>105129.03</v>
      </c>
      <c r="D166" s="34">
        <v>1695844.54</v>
      </c>
      <c r="E166" s="34">
        <v>4091583</v>
      </c>
      <c r="F166" s="43">
        <f t="shared" si="54"/>
        <v>-1590715.51</v>
      </c>
      <c r="G166" s="86">
        <f t="shared" si="55"/>
        <v>-0.9380078612630377</v>
      </c>
      <c r="H166" s="21">
        <f t="shared" si="52"/>
        <v>2.5693974679237841E-2</v>
      </c>
      <c r="I166" s="21">
        <f t="shared" si="53"/>
        <v>0.41447149917281406</v>
      </c>
    </row>
    <row r="167" spans="1:9" s="66" customFormat="1">
      <c r="A167" s="70" t="s">
        <v>41</v>
      </c>
      <c r="B167" s="71">
        <v>1</v>
      </c>
      <c r="C167" s="34">
        <v>6800</v>
      </c>
      <c r="D167" s="34">
        <v>1</v>
      </c>
      <c r="E167" s="34">
        <v>200</v>
      </c>
      <c r="F167" s="43">
        <f t="shared" si="54"/>
        <v>6799</v>
      </c>
      <c r="G167" s="86">
        <f t="shared" si="55"/>
        <v>6799</v>
      </c>
      <c r="H167" s="21">
        <f t="shared" si="52"/>
        <v>34</v>
      </c>
      <c r="I167" s="21">
        <f t="shared" si="53"/>
        <v>5.0000000000000001E-3</v>
      </c>
    </row>
    <row r="168" spans="1:9" s="66" customFormat="1">
      <c r="A168" s="72" t="s">
        <v>65</v>
      </c>
      <c r="B168" s="68"/>
      <c r="C168" s="43"/>
      <c r="D168" s="43"/>
      <c r="E168" s="43"/>
      <c r="F168" s="43"/>
      <c r="G168" s="86"/>
      <c r="H168" s="21"/>
      <c r="I168" s="21"/>
    </row>
    <row r="169" spans="1:9" s="66" customFormat="1">
      <c r="A169" s="70" t="s">
        <v>66</v>
      </c>
      <c r="B169" s="71"/>
      <c r="C169" s="34"/>
      <c r="D169" s="34"/>
      <c r="E169" s="34"/>
      <c r="F169" s="43"/>
      <c r="G169" s="86"/>
      <c r="H169" s="21"/>
      <c r="I169" s="21"/>
    </row>
    <row r="170" spans="1:9" s="66" customFormat="1">
      <c r="A170" s="72" t="s">
        <v>67</v>
      </c>
      <c r="B170" s="68"/>
      <c r="C170" s="43"/>
      <c r="D170" s="43"/>
      <c r="E170" s="43"/>
      <c r="F170" s="43"/>
      <c r="G170" s="86"/>
      <c r="H170" s="21"/>
      <c r="I170" s="21"/>
    </row>
    <row r="171" spans="1:9" s="66" customFormat="1">
      <c r="A171" s="72" t="s">
        <v>45</v>
      </c>
      <c r="B171" s="68"/>
      <c r="C171" s="43"/>
      <c r="D171" s="43"/>
      <c r="E171" s="43"/>
      <c r="F171" s="43"/>
      <c r="G171" s="86"/>
      <c r="H171" s="21"/>
      <c r="I171" s="21"/>
    </row>
    <row r="172" spans="1:9" s="66" customFormat="1">
      <c r="A172" s="72" t="s">
        <v>46</v>
      </c>
      <c r="B172" s="68">
        <v>3</v>
      </c>
      <c r="C172" s="43">
        <v>54850</v>
      </c>
      <c r="D172" s="43">
        <v>869950</v>
      </c>
      <c r="E172" s="43">
        <v>605000</v>
      </c>
      <c r="F172" s="43">
        <f t="shared" si="54"/>
        <v>-815100</v>
      </c>
      <c r="G172" s="86">
        <f t="shared" si="55"/>
        <v>-0.9369503994482441</v>
      </c>
      <c r="H172" s="21">
        <f t="shared" si="52"/>
        <v>9.0661157024793382E-2</v>
      </c>
      <c r="I172" s="21">
        <f t="shared" si="53"/>
        <v>1.4379338842975207</v>
      </c>
    </row>
    <row r="173" spans="1:9" s="66" customFormat="1">
      <c r="A173" s="72" t="s">
        <v>47</v>
      </c>
      <c r="B173" s="68"/>
      <c r="C173" s="43"/>
      <c r="D173" s="43"/>
      <c r="E173" s="43"/>
      <c r="F173" s="43"/>
      <c r="G173" s="86"/>
      <c r="H173" s="21"/>
      <c r="I173" s="21"/>
    </row>
    <row r="174" spans="1:9" s="66" customFormat="1">
      <c r="A174" s="70" t="s">
        <v>48</v>
      </c>
      <c r="B174" s="71">
        <v>7</v>
      </c>
      <c r="C174" s="34">
        <v>323546.97000000003</v>
      </c>
      <c r="D174" s="34">
        <v>4905904.6899999995</v>
      </c>
      <c r="E174" s="34">
        <v>13747349</v>
      </c>
      <c r="F174" s="43">
        <f t="shared" si="54"/>
        <v>-4582357.72</v>
      </c>
      <c r="G174" s="86">
        <f t="shared" si="55"/>
        <v>-0.93404947905744995</v>
      </c>
      <c r="H174" s="21">
        <f t="shared" si="52"/>
        <v>2.3535226318907015E-2</v>
      </c>
      <c r="I174" s="21">
        <f t="shared" si="53"/>
        <v>0.35686187133242919</v>
      </c>
    </row>
    <row r="175" spans="1:9" s="66" customFormat="1">
      <c r="A175" s="70" t="s">
        <v>68</v>
      </c>
      <c r="B175" s="71"/>
      <c r="C175" s="34"/>
      <c r="D175" s="34"/>
      <c r="E175" s="34"/>
      <c r="F175" s="43"/>
      <c r="G175" s="86"/>
      <c r="H175" s="21"/>
      <c r="I175" s="21"/>
    </row>
    <row r="176" spans="1:9" s="66" customFormat="1">
      <c r="A176" s="72" t="s">
        <v>50</v>
      </c>
      <c r="B176" s="68"/>
      <c r="C176" s="43"/>
      <c r="D176" s="19"/>
      <c r="E176" s="43"/>
      <c r="F176" s="43"/>
      <c r="G176" s="86"/>
      <c r="H176" s="21"/>
      <c r="I176" s="21"/>
    </row>
    <row r="177" spans="1:9" s="66" customFormat="1">
      <c r="A177" s="70" t="s">
        <v>63</v>
      </c>
      <c r="B177" s="71"/>
      <c r="C177" s="34"/>
      <c r="D177" s="34"/>
      <c r="E177" s="34"/>
      <c r="F177" s="43"/>
      <c r="G177" s="86"/>
      <c r="H177" s="21"/>
      <c r="I177" s="21"/>
    </row>
    <row r="178" spans="1:9" s="66" customFormat="1">
      <c r="A178" s="70" t="s">
        <v>52</v>
      </c>
      <c r="B178" s="71">
        <v>2</v>
      </c>
      <c r="C178" s="34">
        <v>19002</v>
      </c>
      <c r="D178" s="34">
        <v>11536561</v>
      </c>
      <c r="E178" s="34">
        <v>12600</v>
      </c>
      <c r="F178" s="43">
        <f t="shared" si="54"/>
        <v>-11517559</v>
      </c>
      <c r="G178" s="86">
        <f t="shared" si="55"/>
        <v>-0.99835288869880723</v>
      </c>
      <c r="H178" s="21">
        <f t="shared" si="52"/>
        <v>1.5080952380952382</v>
      </c>
      <c r="I178" s="21">
        <f t="shared" si="53"/>
        <v>915.60007936507941</v>
      </c>
    </row>
    <row r="180" spans="1:9">
      <c r="A180" s="126" t="s">
        <v>69</v>
      </c>
      <c r="B180" s="126"/>
      <c r="C180" s="126"/>
      <c r="D180" s="126"/>
      <c r="E180" s="126"/>
      <c r="F180" s="126"/>
      <c r="G180" s="126"/>
      <c r="H180" s="126"/>
      <c r="I180" s="126"/>
    </row>
    <row r="181" spans="1:9" s="91" customFormat="1" ht="12.75">
      <c r="A181" s="89" t="s">
        <v>38</v>
      </c>
      <c r="B181" s="62">
        <f>SUM(B182:B195)</f>
        <v>376</v>
      </c>
      <c r="C181" s="63">
        <f>SUM(C182:C195)</f>
        <v>928259481.67999995</v>
      </c>
      <c r="D181" s="30">
        <f t="shared" ref="D181" si="56">SUM(D182:D195)</f>
        <v>2161893142.8600001</v>
      </c>
      <c r="E181" s="30">
        <f t="shared" ref="E181" si="57">SUM(E182:E195)</f>
        <v>2356206937.98</v>
      </c>
      <c r="F181" s="14">
        <f>C181-D181</f>
        <v>-1233633661.1800003</v>
      </c>
      <c r="G181" s="90">
        <f>F181/D181</f>
        <v>-0.57062656646757681</v>
      </c>
      <c r="H181" s="14">
        <f t="shared" ref="H181:H195" si="58">C181/E181</f>
        <v>0.39396347863902231</v>
      </c>
      <c r="I181" s="14">
        <f t="shared" ref="I181:I195" si="59">D181/E181</f>
        <v>0.91753109967217605</v>
      </c>
    </row>
    <row r="182" spans="1:9">
      <c r="A182" s="70" t="s">
        <v>39</v>
      </c>
      <c r="B182" s="22">
        <v>25</v>
      </c>
      <c r="C182" s="21">
        <v>2059987.5100000002</v>
      </c>
      <c r="D182" s="21">
        <v>65755682.180000007</v>
      </c>
      <c r="E182" s="21">
        <v>5731265</v>
      </c>
      <c r="F182" s="21">
        <f t="shared" ref="F182:F195" si="60">C182-D182</f>
        <v>-63695694.670000009</v>
      </c>
      <c r="G182" s="92">
        <f t="shared" ref="G182:G195" si="61">F182/D182</f>
        <v>-0.96867209887107586</v>
      </c>
      <c r="H182" s="21">
        <f t="shared" si="58"/>
        <v>0.35942981348794728</v>
      </c>
      <c r="I182" s="21">
        <f t="shared" si="59"/>
        <v>11.473153340492894</v>
      </c>
    </row>
    <row r="183" spans="1:9">
      <c r="A183" s="70" t="s">
        <v>40</v>
      </c>
      <c r="B183" s="22">
        <v>129</v>
      </c>
      <c r="C183" s="21">
        <v>140424231.34999996</v>
      </c>
      <c r="D183" s="21">
        <v>379623400.73999995</v>
      </c>
      <c r="E183" s="21">
        <v>389848465.63</v>
      </c>
      <c r="F183" s="21">
        <f t="shared" si="60"/>
        <v>-239199169.38999999</v>
      </c>
      <c r="G183" s="92">
        <f t="shared" si="61"/>
        <v>-0.63009595542247665</v>
      </c>
      <c r="H183" s="21">
        <f t="shared" si="58"/>
        <v>0.36020208806791798</v>
      </c>
      <c r="I183" s="21">
        <f t="shared" si="59"/>
        <v>0.97377169389784257</v>
      </c>
    </row>
    <row r="184" spans="1:9">
      <c r="A184" s="70" t="s">
        <v>41</v>
      </c>
      <c r="B184" s="18">
        <v>14</v>
      </c>
      <c r="C184" s="19">
        <v>57066668.24000001</v>
      </c>
      <c r="D184" s="19">
        <v>44404705.390000001</v>
      </c>
      <c r="E184" s="19">
        <v>124229957</v>
      </c>
      <c r="F184" s="21">
        <f t="shared" si="60"/>
        <v>12661962.850000009</v>
      </c>
      <c r="G184" s="92">
        <f t="shared" si="61"/>
        <v>0.28514912414780935</v>
      </c>
      <c r="H184" s="21">
        <f t="shared" si="58"/>
        <v>0.45936318113673669</v>
      </c>
      <c r="I184" s="21">
        <f t="shared" si="59"/>
        <v>0.35743959397812558</v>
      </c>
    </row>
    <row r="185" spans="1:9">
      <c r="A185" s="70" t="s">
        <v>42</v>
      </c>
      <c r="B185" s="22">
        <v>14</v>
      </c>
      <c r="C185" s="21">
        <v>220760.21</v>
      </c>
      <c r="D185" s="21">
        <v>4198286.2</v>
      </c>
      <c r="E185" s="21">
        <v>623715</v>
      </c>
      <c r="F185" s="21">
        <f t="shared" si="60"/>
        <v>-3977525.99</v>
      </c>
      <c r="G185" s="92">
        <f t="shared" si="61"/>
        <v>-0.94741658870231382</v>
      </c>
      <c r="H185" s="21">
        <f t="shared" si="58"/>
        <v>0.35394404495643039</v>
      </c>
      <c r="I185" s="21">
        <f t="shared" si="59"/>
        <v>6.7310970555462033</v>
      </c>
    </row>
    <row r="186" spans="1:9">
      <c r="A186" s="70" t="s">
        <v>43</v>
      </c>
      <c r="B186" s="18">
        <v>24</v>
      </c>
      <c r="C186" s="19">
        <v>14363334.890000001</v>
      </c>
      <c r="D186" s="19">
        <v>83678169.650000006</v>
      </c>
      <c r="E186" s="19">
        <v>47118637</v>
      </c>
      <c r="F186" s="21">
        <f t="shared" si="60"/>
        <v>-69314834.760000005</v>
      </c>
      <c r="G186" s="92">
        <f t="shared" si="61"/>
        <v>-0.82835027403111938</v>
      </c>
      <c r="H186" s="21">
        <f t="shared" si="58"/>
        <v>0.3048334120955154</v>
      </c>
      <c r="I186" s="21">
        <f t="shared" si="59"/>
        <v>1.7759038668711917</v>
      </c>
    </row>
    <row r="187" spans="1:9">
      <c r="A187" s="70" t="s">
        <v>44</v>
      </c>
      <c r="B187" s="22">
        <v>1</v>
      </c>
      <c r="C187" s="21">
        <v>8968</v>
      </c>
      <c r="D187" s="21">
        <v>1</v>
      </c>
      <c r="E187" s="21">
        <v>7600</v>
      </c>
      <c r="F187" s="21">
        <f t="shared" si="60"/>
        <v>8967</v>
      </c>
      <c r="G187" s="92">
        <f t="shared" si="61"/>
        <v>8967</v>
      </c>
      <c r="H187" s="21">
        <f t="shared" si="58"/>
        <v>1.18</v>
      </c>
      <c r="I187" s="21">
        <f t="shared" si="59"/>
        <v>1.3157894736842105E-4</v>
      </c>
    </row>
    <row r="188" spans="1:9">
      <c r="A188" s="70" t="s">
        <v>45</v>
      </c>
      <c r="B188" s="22">
        <v>16</v>
      </c>
      <c r="C188" s="21">
        <v>2363443.7199999997</v>
      </c>
      <c r="D188" s="21">
        <v>9516652.3000000007</v>
      </c>
      <c r="E188" s="21">
        <v>6229562</v>
      </c>
      <c r="F188" s="21">
        <f t="shared" si="60"/>
        <v>-7153208.580000001</v>
      </c>
      <c r="G188" s="92">
        <f t="shared" si="61"/>
        <v>-0.75165177359689817</v>
      </c>
      <c r="H188" s="21">
        <f t="shared" si="58"/>
        <v>0.37939163620171046</v>
      </c>
      <c r="I188" s="21">
        <f t="shared" si="59"/>
        <v>1.5276599382107443</v>
      </c>
    </row>
    <row r="189" spans="1:9">
      <c r="A189" s="70" t="s">
        <v>46</v>
      </c>
      <c r="B189" s="22">
        <v>9</v>
      </c>
      <c r="C189" s="21">
        <v>317444828.25999999</v>
      </c>
      <c r="D189" s="21">
        <v>704342805</v>
      </c>
      <c r="E189" s="21">
        <v>471347611.76999998</v>
      </c>
      <c r="F189" s="21">
        <f t="shared" si="60"/>
        <v>-386897976.74000001</v>
      </c>
      <c r="G189" s="92">
        <f t="shared" si="61"/>
        <v>-0.54930351242815634</v>
      </c>
      <c r="H189" s="21">
        <f t="shared" si="58"/>
        <v>0.67348347659582752</v>
      </c>
      <c r="I189" s="21">
        <f t="shared" si="59"/>
        <v>1.4943171184321031</v>
      </c>
    </row>
    <row r="190" spans="1:9">
      <c r="A190" s="70" t="s">
        <v>47</v>
      </c>
      <c r="B190" s="22">
        <v>38</v>
      </c>
      <c r="C190" s="21">
        <v>157192089.31999999</v>
      </c>
      <c r="D190" s="21">
        <v>465997305.36000001</v>
      </c>
      <c r="E190" s="21">
        <v>371958260</v>
      </c>
      <c r="F190" s="21">
        <f t="shared" si="60"/>
        <v>-308805216.04000002</v>
      </c>
      <c r="G190" s="92">
        <f t="shared" si="61"/>
        <v>-0.66267596934157524</v>
      </c>
      <c r="H190" s="21">
        <f t="shared" si="58"/>
        <v>0.42260679819289398</v>
      </c>
      <c r="I190" s="21">
        <f t="shared" si="59"/>
        <v>1.2528215003479155</v>
      </c>
    </row>
    <row r="191" spans="1:9">
      <c r="A191" s="70" t="s">
        <v>48</v>
      </c>
      <c r="B191" s="18">
        <v>10</v>
      </c>
      <c r="C191" s="19">
        <v>714583.98</v>
      </c>
      <c r="D191" s="19">
        <v>19634351.969999999</v>
      </c>
      <c r="E191" s="19">
        <v>2367153</v>
      </c>
      <c r="F191" s="21">
        <f t="shared" si="60"/>
        <v>-18919767.989999998</v>
      </c>
      <c r="G191" s="92">
        <f t="shared" si="61"/>
        <v>-0.96360542068860544</v>
      </c>
      <c r="H191" s="21">
        <f t="shared" si="58"/>
        <v>0.30187485979993689</v>
      </c>
      <c r="I191" s="21">
        <f t="shared" si="59"/>
        <v>8.2945005962859177</v>
      </c>
    </row>
    <row r="192" spans="1:9">
      <c r="A192" s="70" t="s">
        <v>49</v>
      </c>
      <c r="B192" s="18">
        <v>13</v>
      </c>
      <c r="C192" s="19">
        <v>16253057</v>
      </c>
      <c r="D192" s="19">
        <v>14482252.85</v>
      </c>
      <c r="E192" s="19">
        <v>26161202</v>
      </c>
      <c r="F192" s="21">
        <f t="shared" si="60"/>
        <v>1770804.1500000004</v>
      </c>
      <c r="G192" s="92">
        <f t="shared" si="61"/>
        <v>0.12227408044460433</v>
      </c>
      <c r="H192" s="21">
        <f t="shared" si="58"/>
        <v>0.62126568190559439</v>
      </c>
      <c r="I192" s="21">
        <f t="shared" si="59"/>
        <v>0.5535775019053023</v>
      </c>
    </row>
    <row r="193" spans="1:9">
      <c r="A193" s="70" t="s">
        <v>50</v>
      </c>
      <c r="B193" s="18">
        <v>19</v>
      </c>
      <c r="C193" s="19">
        <v>27203815.229999997</v>
      </c>
      <c r="D193" s="21">
        <v>65970741.710000001</v>
      </c>
      <c r="E193" s="21">
        <v>19214219.98</v>
      </c>
      <c r="F193" s="21">
        <f t="shared" si="60"/>
        <v>-38766926.480000004</v>
      </c>
      <c r="G193" s="92">
        <f t="shared" si="61"/>
        <v>-0.58763817830660559</v>
      </c>
      <c r="H193" s="21">
        <f t="shared" si="58"/>
        <v>1.4158167887281572</v>
      </c>
      <c r="I193" s="21">
        <f t="shared" si="59"/>
        <v>3.4334332478065028</v>
      </c>
    </row>
    <row r="194" spans="1:9">
      <c r="A194" s="70" t="s">
        <v>51</v>
      </c>
      <c r="B194" s="18">
        <v>42</v>
      </c>
      <c r="C194" s="19">
        <v>190806675.53999999</v>
      </c>
      <c r="D194" s="19">
        <v>218478183.16999999</v>
      </c>
      <c r="E194" s="19">
        <v>886723285.60000002</v>
      </c>
      <c r="F194" s="21">
        <f t="shared" si="60"/>
        <v>-27671507.629999995</v>
      </c>
      <c r="G194" s="92">
        <f t="shared" si="61"/>
        <v>-0.12665570185773894</v>
      </c>
      <c r="H194" s="21">
        <f t="shared" si="58"/>
        <v>0.21518175809592158</v>
      </c>
      <c r="I194" s="21">
        <f t="shared" si="59"/>
        <v>0.24638823262904058</v>
      </c>
    </row>
    <row r="195" spans="1:9">
      <c r="A195" s="70" t="s">
        <v>52</v>
      </c>
      <c r="B195" s="18">
        <v>22</v>
      </c>
      <c r="C195" s="19">
        <v>2137038.4300000002</v>
      </c>
      <c r="D195" s="19">
        <v>85810605.339999989</v>
      </c>
      <c r="E195" s="19">
        <v>4646004</v>
      </c>
      <c r="F195" s="21">
        <f t="shared" si="60"/>
        <v>-83673566.909999982</v>
      </c>
      <c r="G195" s="92">
        <f t="shared" si="61"/>
        <v>-0.97509587047507007</v>
      </c>
      <c r="H195" s="21">
        <f t="shared" si="58"/>
        <v>0.45997343738834495</v>
      </c>
      <c r="I195" s="21">
        <f t="shared" si="59"/>
        <v>18.469765704032969</v>
      </c>
    </row>
    <row r="197" spans="1:9">
      <c r="A197" s="126" t="s">
        <v>70</v>
      </c>
      <c r="B197" s="126"/>
      <c r="C197" s="126"/>
      <c r="D197" s="126"/>
      <c r="E197" s="126"/>
      <c r="F197" s="126"/>
      <c r="G197" s="126"/>
      <c r="H197" s="126"/>
      <c r="I197" s="126"/>
    </row>
    <row r="198" spans="1:9">
      <c r="A198" s="93" t="s">
        <v>38</v>
      </c>
      <c r="B198" s="62">
        <f>SUM(B199:B212)</f>
        <v>94274</v>
      </c>
      <c r="C198" s="63">
        <f>SUM(C199:C212)</f>
        <v>39702089382.590042</v>
      </c>
      <c r="D198" s="30">
        <f t="shared" ref="D198" si="62">SUM(D199:D212)</f>
        <v>76354018368.001755</v>
      </c>
      <c r="E198" s="30">
        <f t="shared" ref="E198" si="63">SUM(E199:E212)</f>
        <v>99166131.033999994</v>
      </c>
      <c r="F198" s="94">
        <f>C198-D198</f>
        <v>-36651928985.411713</v>
      </c>
      <c r="G198" s="95">
        <f>F198/D198</f>
        <v>-0.48002619598566809</v>
      </c>
      <c r="H198" s="14">
        <f t="shared" ref="H198:H212" si="64">C198/E198</f>
        <v>400.35936633423592</v>
      </c>
      <c r="I198" s="14">
        <f t="shared" ref="I198:I212" si="65">D198/E198</f>
        <v>769.96064656211195</v>
      </c>
    </row>
    <row r="199" spans="1:9">
      <c r="A199" s="70" t="s">
        <v>39</v>
      </c>
      <c r="B199" s="96">
        <v>5969</v>
      </c>
      <c r="C199" s="19">
        <v>2296366856.8400006</v>
      </c>
      <c r="D199" s="19">
        <v>6139333854.8299828</v>
      </c>
      <c r="E199" s="19">
        <v>7593238.8999999957</v>
      </c>
      <c r="F199" s="19">
        <f t="shared" ref="F199:F212" si="66">C199-D199</f>
        <v>-3842966997.9899821</v>
      </c>
      <c r="G199" s="97">
        <f t="shared" ref="G199:G212" si="67">F199/D199</f>
        <v>-0.62595830245762163</v>
      </c>
      <c r="H199" s="21">
        <f t="shared" si="64"/>
        <v>302.42257448794373</v>
      </c>
      <c r="I199" s="21">
        <f t="shared" si="65"/>
        <v>808.52636611103947</v>
      </c>
    </row>
    <row r="200" spans="1:9">
      <c r="A200" s="70" t="s">
        <v>40</v>
      </c>
      <c r="B200" s="96">
        <v>3657</v>
      </c>
      <c r="C200" s="19">
        <v>879434935.40000021</v>
      </c>
      <c r="D200" s="19">
        <v>2642038477.6800089</v>
      </c>
      <c r="E200" s="19">
        <v>3563678.5199999991</v>
      </c>
      <c r="F200" s="19">
        <f t="shared" si="66"/>
        <v>-1762603542.2800088</v>
      </c>
      <c r="G200" s="97">
        <f t="shared" si="67"/>
        <v>-0.66713772610448974</v>
      </c>
      <c r="H200" s="21">
        <f t="shared" si="64"/>
        <v>246.77729218964467</v>
      </c>
      <c r="I200" s="21">
        <f t="shared" si="65"/>
        <v>741.37957811076899</v>
      </c>
    </row>
    <row r="201" spans="1:9">
      <c r="A201" s="70" t="s">
        <v>41</v>
      </c>
      <c r="B201" s="96">
        <v>5997</v>
      </c>
      <c r="C201" s="19">
        <v>1519964657.0399988</v>
      </c>
      <c r="D201" s="19">
        <v>5403580050.880002</v>
      </c>
      <c r="E201" s="19">
        <v>4945113.8600000003</v>
      </c>
      <c r="F201" s="19">
        <f t="shared" si="66"/>
        <v>-3883615393.840003</v>
      </c>
      <c r="G201" s="97">
        <f t="shared" si="67"/>
        <v>-0.71871154998574238</v>
      </c>
      <c r="H201" s="21">
        <f t="shared" si="64"/>
        <v>307.36696870312278</v>
      </c>
      <c r="I201" s="21">
        <f t="shared" si="65"/>
        <v>1092.7109473835253</v>
      </c>
    </row>
    <row r="202" spans="1:9">
      <c r="A202" s="70" t="s">
        <v>42</v>
      </c>
      <c r="B202" s="96">
        <v>3650</v>
      </c>
      <c r="C202" s="19">
        <v>1082657583.6999979</v>
      </c>
      <c r="D202" s="19">
        <v>2205369468.6899967</v>
      </c>
      <c r="E202" s="19">
        <v>3852967.33</v>
      </c>
      <c r="F202" s="19">
        <f t="shared" si="66"/>
        <v>-1122711884.9899988</v>
      </c>
      <c r="G202" s="97">
        <f t="shared" si="67"/>
        <v>-0.50908108638000538</v>
      </c>
      <c r="H202" s="21">
        <f t="shared" si="64"/>
        <v>280.99319069492287</v>
      </c>
      <c r="I202" s="21">
        <f t="shared" si="65"/>
        <v>572.38208367834682</v>
      </c>
    </row>
    <row r="203" spans="1:9">
      <c r="A203" s="70" t="s">
        <v>43</v>
      </c>
      <c r="B203" s="96">
        <v>3958</v>
      </c>
      <c r="C203" s="19">
        <v>1634754145.6899996</v>
      </c>
      <c r="D203" s="19">
        <v>2494899425.7099953</v>
      </c>
      <c r="E203" s="19">
        <v>4607985.0199999996</v>
      </c>
      <c r="F203" s="19">
        <f t="shared" si="66"/>
        <v>-860145280.01999569</v>
      </c>
      <c r="G203" s="97">
        <f t="shared" si="67"/>
        <v>-0.34476150467476929</v>
      </c>
      <c r="H203" s="21">
        <f t="shared" si="64"/>
        <v>354.76550782927671</v>
      </c>
      <c r="I203" s="21">
        <f t="shared" si="65"/>
        <v>541.42958687612997</v>
      </c>
    </row>
    <row r="204" spans="1:9">
      <c r="A204" s="70" t="s">
        <v>44</v>
      </c>
      <c r="B204" s="96">
        <v>2892</v>
      </c>
      <c r="C204" s="19">
        <v>855629985.82999992</v>
      </c>
      <c r="D204" s="19">
        <v>1313199732.1299989</v>
      </c>
      <c r="E204" s="19">
        <v>2613475.2450000006</v>
      </c>
      <c r="F204" s="19">
        <f t="shared" si="66"/>
        <v>-457569746.299999</v>
      </c>
      <c r="G204" s="97">
        <f t="shared" si="67"/>
        <v>-0.34843880569319391</v>
      </c>
      <c r="H204" s="21">
        <f t="shared" si="64"/>
        <v>327.39165502598809</v>
      </c>
      <c r="I204" s="21">
        <f t="shared" si="65"/>
        <v>502.47261176181473</v>
      </c>
    </row>
    <row r="205" spans="1:9">
      <c r="A205" s="70" t="s">
        <v>45</v>
      </c>
      <c r="B205" s="96">
        <v>4307</v>
      </c>
      <c r="C205" s="19">
        <v>1259168411.6099975</v>
      </c>
      <c r="D205" s="19">
        <v>3750790165.1299872</v>
      </c>
      <c r="E205" s="19">
        <v>4353864.17</v>
      </c>
      <c r="F205" s="19">
        <f t="shared" si="66"/>
        <v>-2491621753.51999</v>
      </c>
      <c r="G205" s="97">
        <f t="shared" si="67"/>
        <v>-0.66429249406801738</v>
      </c>
      <c r="H205" s="21">
        <f t="shared" si="64"/>
        <v>289.20709568438315</v>
      </c>
      <c r="I205" s="21">
        <f t="shared" si="65"/>
        <v>861.48534237116246</v>
      </c>
    </row>
    <row r="206" spans="1:9">
      <c r="A206" s="70" t="s">
        <v>46</v>
      </c>
      <c r="B206" s="96">
        <v>5309</v>
      </c>
      <c r="C206" s="19">
        <v>1745203505.569999</v>
      </c>
      <c r="D206" s="19">
        <v>3400789588.5256052</v>
      </c>
      <c r="E206" s="19">
        <v>6333210.9700000016</v>
      </c>
      <c r="F206" s="19">
        <f t="shared" si="66"/>
        <v>-1655586082.9556062</v>
      </c>
      <c r="G206" s="97">
        <f t="shared" si="67"/>
        <v>-0.48682402714405421</v>
      </c>
      <c r="H206" s="21">
        <f t="shared" si="64"/>
        <v>275.56377228500861</v>
      </c>
      <c r="I206" s="21">
        <f t="shared" si="65"/>
        <v>536.9771518168144</v>
      </c>
    </row>
    <row r="207" spans="1:9">
      <c r="A207" s="70" t="s">
        <v>47</v>
      </c>
      <c r="B207" s="96">
        <v>8014</v>
      </c>
      <c r="C207" s="19">
        <v>2647685675.6599946</v>
      </c>
      <c r="D207" s="19">
        <v>8796218766.0199833</v>
      </c>
      <c r="E207" s="19">
        <v>7862262.8899999997</v>
      </c>
      <c r="F207" s="19">
        <f t="shared" si="66"/>
        <v>-6148533090.3599892</v>
      </c>
      <c r="G207" s="97">
        <f t="shared" si="67"/>
        <v>-0.69899729121243881</v>
      </c>
      <c r="H207" s="21">
        <f t="shared" si="64"/>
        <v>336.75873125885704</v>
      </c>
      <c r="I207" s="21">
        <f t="shared" si="65"/>
        <v>1118.7897033063955</v>
      </c>
    </row>
    <row r="208" spans="1:9">
      <c r="A208" s="70" t="s">
        <v>48</v>
      </c>
      <c r="B208" s="96">
        <v>3304</v>
      </c>
      <c r="C208" s="19">
        <v>2191560381.9700036</v>
      </c>
      <c r="D208" s="19">
        <v>3314948326.5500002</v>
      </c>
      <c r="E208" s="19">
        <v>7488002.6699999999</v>
      </c>
      <c r="F208" s="19">
        <f t="shared" si="66"/>
        <v>-1123387944.5799966</v>
      </c>
      <c r="G208" s="97">
        <f t="shared" si="67"/>
        <v>-0.3388855070779192</v>
      </c>
      <c r="H208" s="21">
        <f t="shared" si="64"/>
        <v>292.6762287025204</v>
      </c>
      <c r="I208" s="21">
        <f t="shared" si="65"/>
        <v>442.70127464444403</v>
      </c>
    </row>
    <row r="209" spans="1:9">
      <c r="A209" s="70" t="s">
        <v>49</v>
      </c>
      <c r="B209" s="96">
        <v>3709</v>
      </c>
      <c r="C209" s="19">
        <v>1039728412.7900001</v>
      </c>
      <c r="D209" s="19">
        <v>1170434373.4700007</v>
      </c>
      <c r="E209" s="19">
        <v>3440708.58</v>
      </c>
      <c r="F209" s="19">
        <f t="shared" si="66"/>
        <v>-130705960.68000066</v>
      </c>
      <c r="G209" s="97">
        <f t="shared" si="67"/>
        <v>-0.11167303664578403</v>
      </c>
      <c r="H209" s="21">
        <f t="shared" si="64"/>
        <v>302.18438691195405</v>
      </c>
      <c r="I209" s="21">
        <f t="shared" si="65"/>
        <v>340.17248082951585</v>
      </c>
    </row>
    <row r="210" spans="1:9">
      <c r="A210" s="70" t="s">
        <v>50</v>
      </c>
      <c r="B210" s="96">
        <v>5582</v>
      </c>
      <c r="C210" s="19">
        <v>2749674220.5400028</v>
      </c>
      <c r="D210" s="19">
        <v>3798160543.010004</v>
      </c>
      <c r="E210" s="19">
        <v>8317195.2569999993</v>
      </c>
      <c r="F210" s="19">
        <f t="shared" si="66"/>
        <v>-1048486322.4700012</v>
      </c>
      <c r="G210" s="97">
        <f t="shared" si="67"/>
        <v>-0.27605108067366901</v>
      </c>
      <c r="H210" s="21">
        <f t="shared" si="64"/>
        <v>330.60113843375206</v>
      </c>
      <c r="I210" s="21">
        <f t="shared" si="65"/>
        <v>456.66362585552611</v>
      </c>
    </row>
    <row r="211" spans="1:9">
      <c r="A211" s="70" t="s">
        <v>51</v>
      </c>
      <c r="B211" s="96">
        <v>4680</v>
      </c>
      <c r="C211" s="19">
        <v>1155295915.2999997</v>
      </c>
      <c r="D211" s="19">
        <v>2973887154.6361952</v>
      </c>
      <c r="E211" s="19">
        <v>4145535.62</v>
      </c>
      <c r="F211" s="19">
        <f t="shared" si="66"/>
        <v>-1818591239.3361955</v>
      </c>
      <c r="G211" s="97">
        <f t="shared" si="67"/>
        <v>-0.61151992149435452</v>
      </c>
      <c r="H211" s="21">
        <f t="shared" si="64"/>
        <v>278.68435377236</v>
      </c>
      <c r="I211" s="21">
        <f t="shared" si="65"/>
        <v>717.37102927997398</v>
      </c>
    </row>
    <row r="212" spans="1:9">
      <c r="A212" s="70" t="s">
        <v>52</v>
      </c>
      <c r="B212" s="96">
        <v>33246</v>
      </c>
      <c r="C212" s="19">
        <v>18644964694.650051</v>
      </c>
      <c r="D212" s="19">
        <v>28950368440.740002</v>
      </c>
      <c r="E212" s="19">
        <v>30048892.002000008</v>
      </c>
      <c r="F212" s="19">
        <f t="shared" si="66"/>
        <v>-10305403746.089951</v>
      </c>
      <c r="G212" s="97">
        <f t="shared" si="67"/>
        <v>-0.35596796521552432</v>
      </c>
      <c r="H212" s="21">
        <f t="shared" si="64"/>
        <v>620.48759379910155</v>
      </c>
      <c r="I212" s="21">
        <f t="shared" si="65"/>
        <v>963.44212754377463</v>
      </c>
    </row>
    <row r="214" spans="1:9">
      <c r="A214" s="126" t="s">
        <v>71</v>
      </c>
      <c r="B214" s="126"/>
      <c r="C214" s="126"/>
      <c r="D214" s="126"/>
      <c r="E214" s="126"/>
      <c r="F214" s="126"/>
      <c r="G214" s="126"/>
      <c r="H214" s="126"/>
      <c r="I214" s="126"/>
    </row>
    <row r="215" spans="1:9" s="99" customFormat="1" ht="12.75">
      <c r="A215" s="98" t="s">
        <v>38</v>
      </c>
      <c r="B215" s="62">
        <f>SUM(B216:B229)</f>
        <v>1</v>
      </c>
      <c r="C215" s="63">
        <f>SUM(C216:C229)</f>
        <v>9000</v>
      </c>
      <c r="D215" s="30">
        <f t="shared" ref="D215" si="68">SUM(D216:D229)</f>
        <v>2016</v>
      </c>
      <c r="E215" s="30">
        <f t="shared" ref="E215" si="69">SUM(E216:E229)</f>
        <v>6300</v>
      </c>
      <c r="F215" s="15">
        <f>C215-D215</f>
        <v>6984</v>
      </c>
      <c r="G215" s="120">
        <f>F215/D215</f>
        <v>3.4642857142857144</v>
      </c>
      <c r="H215" s="14">
        <f t="shared" ref="H215:H216" si="70">C215/E215</f>
        <v>1.4285714285714286</v>
      </c>
      <c r="I215" s="14">
        <f t="shared" ref="I215:I216" si="71">D215/E215</f>
        <v>0.32</v>
      </c>
    </row>
    <row r="216" spans="1:9">
      <c r="A216" s="70" t="s">
        <v>39</v>
      </c>
      <c r="B216" s="37">
        <v>1</v>
      </c>
      <c r="C216" s="19">
        <v>9000</v>
      </c>
      <c r="D216" s="19">
        <v>2016</v>
      </c>
      <c r="E216" s="19">
        <v>6300</v>
      </c>
      <c r="F216" s="19">
        <f t="shared" ref="F216" si="72">C216-D216</f>
        <v>6984</v>
      </c>
      <c r="G216" s="121">
        <f t="shared" ref="G216" si="73">F216/D216</f>
        <v>3.4642857142857144</v>
      </c>
      <c r="H216" s="21">
        <f t="shared" si="70"/>
        <v>1.4285714285714286</v>
      </c>
      <c r="I216" s="21">
        <f t="shared" si="71"/>
        <v>0.32</v>
      </c>
    </row>
    <row r="217" spans="1:9">
      <c r="A217" s="70" t="s">
        <v>40</v>
      </c>
      <c r="B217" s="37"/>
      <c r="C217" s="19"/>
      <c r="D217" s="19"/>
      <c r="E217" s="19"/>
      <c r="F217" s="19"/>
      <c r="G217" s="121"/>
      <c r="H217" s="21"/>
      <c r="I217" s="21"/>
    </row>
    <row r="218" spans="1:9">
      <c r="A218" s="88" t="s">
        <v>72</v>
      </c>
      <c r="B218" s="37"/>
      <c r="C218" s="19"/>
      <c r="D218" s="19"/>
      <c r="E218" s="19"/>
      <c r="F218" s="19"/>
      <c r="G218" s="121"/>
      <c r="H218" s="21"/>
      <c r="I218" s="21"/>
    </row>
    <row r="219" spans="1:9">
      <c r="A219" s="70" t="s">
        <v>42</v>
      </c>
      <c r="B219" s="37"/>
      <c r="C219" s="19"/>
      <c r="D219" s="19"/>
      <c r="E219" s="19"/>
      <c r="F219" s="19"/>
      <c r="G219" s="121"/>
      <c r="H219" s="21"/>
      <c r="I219" s="21"/>
    </row>
    <row r="220" spans="1:9">
      <c r="A220" s="88" t="s">
        <v>73</v>
      </c>
      <c r="B220" s="37"/>
      <c r="C220" s="19"/>
      <c r="D220" s="19"/>
      <c r="E220" s="19"/>
      <c r="F220" s="19"/>
      <c r="G220" s="121"/>
      <c r="H220" s="21"/>
      <c r="I220" s="21"/>
    </row>
    <row r="221" spans="1:9">
      <c r="A221" s="70" t="s">
        <v>44</v>
      </c>
      <c r="B221" s="37"/>
      <c r="C221" s="19"/>
      <c r="D221" s="19"/>
      <c r="E221" s="19"/>
      <c r="F221" s="19"/>
      <c r="G221" s="121"/>
      <c r="H221" s="21"/>
      <c r="I221" s="21"/>
    </row>
    <row r="222" spans="1:9">
      <c r="A222" s="70" t="s">
        <v>45</v>
      </c>
      <c r="B222" s="37"/>
      <c r="C222" s="19"/>
      <c r="D222" s="19"/>
      <c r="E222" s="19"/>
      <c r="F222" s="19"/>
      <c r="G222" s="121"/>
      <c r="H222" s="21"/>
      <c r="I222" s="21"/>
    </row>
    <row r="223" spans="1:9">
      <c r="A223" s="70" t="s">
        <v>46</v>
      </c>
      <c r="B223" s="37"/>
      <c r="C223" s="19"/>
      <c r="D223" s="19"/>
      <c r="E223" s="19"/>
      <c r="F223" s="19"/>
      <c r="G223" s="121"/>
      <c r="H223" s="21"/>
      <c r="I223" s="21"/>
    </row>
    <row r="224" spans="1:9">
      <c r="A224" s="88" t="s">
        <v>74</v>
      </c>
      <c r="B224" s="37"/>
      <c r="C224" s="19"/>
      <c r="D224" s="19"/>
      <c r="E224" s="19"/>
      <c r="F224" s="19"/>
      <c r="G224" s="121"/>
      <c r="H224" s="21"/>
      <c r="I224" s="21"/>
    </row>
    <row r="225" spans="1:9">
      <c r="A225" s="88" t="s">
        <v>75</v>
      </c>
      <c r="B225" s="37"/>
      <c r="C225" s="19"/>
      <c r="D225" s="19"/>
      <c r="E225" s="19"/>
      <c r="F225" s="19"/>
      <c r="G225" s="121"/>
      <c r="H225" s="21"/>
      <c r="I225" s="21"/>
    </row>
    <row r="226" spans="1:9">
      <c r="A226" s="88" t="s">
        <v>68</v>
      </c>
      <c r="B226" s="37"/>
      <c r="C226" s="19"/>
      <c r="D226" s="19"/>
      <c r="E226" s="19"/>
      <c r="F226" s="19"/>
      <c r="G226" s="121"/>
      <c r="H226" s="21"/>
      <c r="I226" s="21"/>
    </row>
    <row r="227" spans="1:9">
      <c r="A227" s="70" t="s">
        <v>50</v>
      </c>
      <c r="B227" s="37"/>
      <c r="C227" s="19"/>
      <c r="D227" s="19"/>
      <c r="E227" s="19"/>
      <c r="F227" s="19"/>
      <c r="G227" s="121"/>
      <c r="H227" s="21"/>
      <c r="I227" s="21"/>
    </row>
    <row r="228" spans="1:9">
      <c r="A228" s="70" t="s">
        <v>51</v>
      </c>
      <c r="B228" s="37"/>
      <c r="C228" s="19"/>
      <c r="D228" s="19"/>
      <c r="E228" s="19"/>
      <c r="F228" s="19"/>
      <c r="G228" s="121"/>
      <c r="H228" s="21"/>
      <c r="I228" s="21"/>
    </row>
    <row r="229" spans="1:9">
      <c r="A229" s="70" t="s">
        <v>52</v>
      </c>
      <c r="B229" s="37"/>
      <c r="C229" s="19"/>
      <c r="D229" s="19"/>
      <c r="E229" s="19"/>
      <c r="F229" s="19"/>
      <c r="G229" s="121"/>
      <c r="H229" s="21"/>
      <c r="I229" s="21"/>
    </row>
    <row r="230" spans="1:9">
      <c r="G230" s="122"/>
      <c r="H230" s="122"/>
      <c r="I230" s="122"/>
    </row>
    <row r="231" spans="1:9">
      <c r="A231" s="100" t="s">
        <v>76</v>
      </c>
      <c r="B231" s="101">
        <f>B11+B28+B45+B62+B79+B96+B113+B130+B147+B164+B181+B198+B215</f>
        <v>151967</v>
      </c>
      <c r="C231" s="101">
        <f>C11+C28+C45+C62+C79+C96+C113+C130+C147+C164+C181+C198+C215</f>
        <v>108448891653.91992</v>
      </c>
      <c r="D231" s="101">
        <f>D11+D28+D45+D62+D79+D96+D113+D130+D147+D164+D181+D198+D215</f>
        <v>198594456925.68436</v>
      </c>
      <c r="E231" s="101">
        <f>E11+E28+E45+E62+E79+E96+E113+E130+E147+E164+E181+E198+E215</f>
        <v>82724219166.259995</v>
      </c>
      <c r="F231" s="101">
        <f>F11+F28+F45+F62+F79+F96+F113+F130+F147+F164+F181+F198+F215</f>
        <v>-90145565271.764435</v>
      </c>
      <c r="G231" s="123">
        <f>F231/D231</f>
        <v>-0.45391783168196698</v>
      </c>
      <c r="H231" s="124" t="s">
        <v>25</v>
      </c>
      <c r="I231" s="124" t="s">
        <v>25</v>
      </c>
    </row>
  </sheetData>
  <mergeCells count="15">
    <mergeCell ref="A61:I61"/>
    <mergeCell ref="A5:I5"/>
    <mergeCell ref="A6:I6"/>
    <mergeCell ref="A10:I10"/>
    <mergeCell ref="A27:I27"/>
    <mergeCell ref="A44:I44"/>
    <mergeCell ref="A180:I180"/>
    <mergeCell ref="A197:I197"/>
    <mergeCell ref="A214:I214"/>
    <mergeCell ref="A78:I78"/>
    <mergeCell ref="A95:I95"/>
    <mergeCell ref="A112:I112"/>
    <mergeCell ref="A129:I129"/>
    <mergeCell ref="A146:I146"/>
    <mergeCell ref="A163:I16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K23" sqref="K23"/>
    </sheetView>
  </sheetViews>
  <sheetFormatPr defaultRowHeight="12.75"/>
  <cols>
    <col min="1" max="1" width="5.140625" style="102" customWidth="1"/>
    <col min="2" max="2" width="19.85546875" style="102" customWidth="1"/>
    <col min="3" max="3" width="10.5703125" style="102" customWidth="1"/>
    <col min="4" max="4" width="17.7109375" style="103" customWidth="1"/>
    <col min="5" max="6" width="16.42578125" style="103" customWidth="1"/>
    <col min="7" max="7" width="20" style="103" customWidth="1"/>
    <col min="8" max="9" width="16.42578125" style="103" customWidth="1"/>
    <col min="10" max="16384" width="9.140625" style="102"/>
  </cols>
  <sheetData>
    <row r="1" spans="1:9">
      <c r="H1" s="6" t="s">
        <v>77</v>
      </c>
    </row>
    <row r="2" spans="1:9">
      <c r="H2" s="6" t="s">
        <v>92</v>
      </c>
    </row>
    <row r="3" spans="1:9">
      <c r="H3" s="6" t="s">
        <v>93</v>
      </c>
    </row>
    <row r="4" spans="1:9">
      <c r="H4" s="6" t="s">
        <v>94</v>
      </c>
    </row>
    <row r="5" spans="1:9">
      <c r="H5" s="6"/>
    </row>
    <row r="6" spans="1:9">
      <c r="A6" s="133" t="s">
        <v>78</v>
      </c>
      <c r="B6" s="133"/>
      <c r="C6" s="133"/>
      <c r="D6" s="133"/>
      <c r="E6" s="133"/>
      <c r="F6" s="133"/>
      <c r="G6" s="133"/>
      <c r="H6" s="133"/>
    </row>
    <row r="8" spans="1:9" s="107" customFormat="1" ht="63.75">
      <c r="A8" s="104" t="s">
        <v>79</v>
      </c>
      <c r="B8" s="104" t="s">
        <v>23</v>
      </c>
      <c r="C8" s="104" t="s">
        <v>80</v>
      </c>
      <c r="D8" s="105" t="s">
        <v>81</v>
      </c>
      <c r="E8" s="105" t="s">
        <v>24</v>
      </c>
      <c r="F8" s="105" t="s">
        <v>95</v>
      </c>
      <c r="G8" s="105" t="s">
        <v>82</v>
      </c>
      <c r="H8" s="105" t="s">
        <v>83</v>
      </c>
      <c r="I8" s="106"/>
    </row>
    <row r="9" spans="1:9">
      <c r="A9" s="108">
        <v>1</v>
      </c>
      <c r="B9" s="67" t="s">
        <v>22</v>
      </c>
      <c r="C9" s="119">
        <v>6695</v>
      </c>
      <c r="D9" s="110">
        <v>667736118.50999999</v>
      </c>
      <c r="E9" s="110">
        <v>5402544149.1340084</v>
      </c>
      <c r="F9" s="110">
        <v>2500529888.2599974</v>
      </c>
      <c r="G9" s="110">
        <f t="shared" ref="G9:G22" si="0">F9-E9</f>
        <v>-2902014260.874011</v>
      </c>
      <c r="H9" s="111">
        <f t="shared" ref="H9:H22" si="1">G9*0.3%</f>
        <v>-8706042.7826220337</v>
      </c>
    </row>
    <row r="10" spans="1:9">
      <c r="A10" s="108">
        <v>2</v>
      </c>
      <c r="B10" s="67" t="s">
        <v>17</v>
      </c>
      <c r="C10" s="119">
        <v>1343</v>
      </c>
      <c r="D10" s="110">
        <v>3117283326.1999998</v>
      </c>
      <c r="E10" s="110">
        <v>3448229918.1600046</v>
      </c>
      <c r="F10" s="110">
        <v>1182523064.740001</v>
      </c>
      <c r="G10" s="110">
        <f t="shared" si="0"/>
        <v>-2265706853.4200039</v>
      </c>
      <c r="H10" s="111">
        <f t="shared" si="1"/>
        <v>-6797120.5602600118</v>
      </c>
    </row>
    <row r="11" spans="1:9">
      <c r="A11" s="108">
        <v>3</v>
      </c>
      <c r="B11" s="109" t="s">
        <v>10</v>
      </c>
      <c r="C11" s="119">
        <v>1585</v>
      </c>
      <c r="D11" s="110">
        <v>3564529287</v>
      </c>
      <c r="E11" s="110">
        <v>4154021333.3000007</v>
      </c>
      <c r="F11" s="110">
        <v>923484923.8300004</v>
      </c>
      <c r="G11" s="110">
        <f t="shared" si="0"/>
        <v>-3230536409.4700003</v>
      </c>
      <c r="H11" s="111">
        <f t="shared" si="1"/>
        <v>-9691609.2284100018</v>
      </c>
    </row>
    <row r="12" spans="1:9">
      <c r="A12" s="108">
        <v>4</v>
      </c>
      <c r="B12" s="109" t="s">
        <v>12</v>
      </c>
      <c r="C12" s="119">
        <v>10</v>
      </c>
      <c r="D12" s="110">
        <v>9333145</v>
      </c>
      <c r="E12" s="110">
        <v>5595319.3399999999</v>
      </c>
      <c r="F12" s="110">
        <v>4827196.62</v>
      </c>
      <c r="G12" s="110">
        <f t="shared" si="0"/>
        <v>-768122.71999999974</v>
      </c>
      <c r="H12" s="111">
        <f t="shared" si="1"/>
        <v>-2304.3681599999991</v>
      </c>
    </row>
    <row r="13" spans="1:9">
      <c r="A13" s="108">
        <v>5</v>
      </c>
      <c r="B13" s="109" t="s">
        <v>20</v>
      </c>
      <c r="C13" s="119">
        <v>868</v>
      </c>
      <c r="D13" s="110">
        <v>1556503914</v>
      </c>
      <c r="E13" s="110">
        <v>1920249009.5300002</v>
      </c>
      <c r="F13" s="110">
        <v>552568546.96000004</v>
      </c>
      <c r="G13" s="110">
        <f t="shared" si="0"/>
        <v>-1367680462.5700002</v>
      </c>
      <c r="H13" s="111">
        <f t="shared" si="1"/>
        <v>-4103041.3877100004</v>
      </c>
    </row>
    <row r="14" spans="1:9">
      <c r="A14" s="108">
        <v>6</v>
      </c>
      <c r="B14" s="109" t="s">
        <v>13</v>
      </c>
      <c r="C14" s="119">
        <v>520</v>
      </c>
      <c r="D14" s="110">
        <v>1698755706.8</v>
      </c>
      <c r="E14" s="110">
        <v>682376589.78000009</v>
      </c>
      <c r="F14" s="110">
        <v>462437628.22999996</v>
      </c>
      <c r="G14" s="110">
        <f t="shared" si="0"/>
        <v>-219938961.55000013</v>
      </c>
      <c r="H14" s="111">
        <f t="shared" si="1"/>
        <v>-659816.88465000037</v>
      </c>
    </row>
    <row r="15" spans="1:9">
      <c r="A15" s="108">
        <v>7</v>
      </c>
      <c r="B15" s="67" t="s">
        <v>11</v>
      </c>
      <c r="C15" s="119">
        <v>1005</v>
      </c>
      <c r="D15" s="110">
        <v>1670907719.1399999</v>
      </c>
      <c r="E15" s="110">
        <v>3283158048.5700011</v>
      </c>
      <c r="F15" s="110">
        <v>851734685.27999985</v>
      </c>
      <c r="G15" s="110">
        <f t="shared" si="0"/>
        <v>-2431423363.2900014</v>
      </c>
      <c r="H15" s="111">
        <f t="shared" si="1"/>
        <v>-7294270.089870004</v>
      </c>
    </row>
    <row r="16" spans="1:9">
      <c r="A16" s="108">
        <v>8</v>
      </c>
      <c r="B16" s="67" t="s">
        <v>9</v>
      </c>
      <c r="C16" s="119">
        <v>1275</v>
      </c>
      <c r="D16" s="110">
        <v>3248541699.7200003</v>
      </c>
      <c r="E16" s="110">
        <v>3649054578.6279993</v>
      </c>
      <c r="F16" s="110">
        <v>1583183051.7199998</v>
      </c>
      <c r="G16" s="110">
        <f t="shared" si="0"/>
        <v>-2065871526.9079995</v>
      </c>
      <c r="H16" s="111">
        <f t="shared" si="1"/>
        <v>-6197614.5807239991</v>
      </c>
    </row>
    <row r="17" spans="1:9">
      <c r="A17" s="108">
        <v>9</v>
      </c>
      <c r="B17" s="67" t="s">
        <v>16</v>
      </c>
      <c r="C17" s="119">
        <v>3172</v>
      </c>
      <c r="D17" s="110">
        <v>2211506051.5999999</v>
      </c>
      <c r="E17" s="110">
        <v>2265665524.0540004</v>
      </c>
      <c r="F17" s="110">
        <v>1398659202.4799998</v>
      </c>
      <c r="G17" s="110">
        <f t="shared" si="0"/>
        <v>-867006321.5740006</v>
      </c>
      <c r="H17" s="111">
        <f t="shared" si="1"/>
        <v>-2601018.9647220019</v>
      </c>
    </row>
    <row r="18" spans="1:9">
      <c r="A18" s="108">
        <v>10</v>
      </c>
      <c r="B18" s="67" t="s">
        <v>15</v>
      </c>
      <c r="C18" s="119">
        <v>393</v>
      </c>
      <c r="D18" s="110">
        <v>5007943953.9300003</v>
      </c>
      <c r="E18" s="110">
        <v>1523206897.1300004</v>
      </c>
      <c r="F18" s="110">
        <v>1486329046.249999</v>
      </c>
      <c r="G18" s="110">
        <f t="shared" si="0"/>
        <v>-36877850.880001307</v>
      </c>
      <c r="H18" s="111">
        <f t="shared" si="1"/>
        <v>-110633.55264000392</v>
      </c>
    </row>
    <row r="19" spans="1:9">
      <c r="A19" s="108">
        <v>11</v>
      </c>
      <c r="B19" s="67" t="s">
        <v>18</v>
      </c>
      <c r="C19" s="119">
        <v>1</v>
      </c>
      <c r="D19" s="110">
        <v>700</v>
      </c>
      <c r="E19" s="110">
        <v>29484</v>
      </c>
      <c r="F19" s="110">
        <v>78778</v>
      </c>
      <c r="G19" s="110">
        <f t="shared" si="0"/>
        <v>49294</v>
      </c>
      <c r="H19" s="111">
        <f t="shared" si="1"/>
        <v>147.88200000000001</v>
      </c>
    </row>
    <row r="20" spans="1:9">
      <c r="A20" s="108">
        <v>12</v>
      </c>
      <c r="B20" s="67" t="s">
        <v>19</v>
      </c>
      <c r="C20" s="119">
        <v>335</v>
      </c>
      <c r="D20" s="110">
        <v>840820316</v>
      </c>
      <c r="E20" s="110">
        <v>274424007.96000004</v>
      </c>
      <c r="F20" s="110">
        <v>206708635.56</v>
      </c>
      <c r="G20" s="110">
        <f t="shared" si="0"/>
        <v>-67715372.400000036</v>
      </c>
      <c r="H20" s="111">
        <f t="shared" si="1"/>
        <v>-203146.11720000012</v>
      </c>
    </row>
    <row r="21" spans="1:9">
      <c r="A21" s="108">
        <v>13</v>
      </c>
      <c r="B21" s="67" t="s">
        <v>14</v>
      </c>
      <c r="C21" s="119">
        <v>9678</v>
      </c>
      <c r="D21" s="110">
        <v>1811256518.8</v>
      </c>
      <c r="E21" s="110">
        <v>6681141870.6299973</v>
      </c>
      <c r="F21" s="110">
        <v>3452880599.1900001</v>
      </c>
      <c r="G21" s="110">
        <f t="shared" si="0"/>
        <v>-3228261271.4399972</v>
      </c>
      <c r="H21" s="111">
        <f t="shared" si="1"/>
        <v>-9684783.8143199924</v>
      </c>
    </row>
    <row r="22" spans="1:9">
      <c r="A22" s="108">
        <v>14</v>
      </c>
      <c r="B22" s="67" t="s">
        <v>21</v>
      </c>
      <c r="C22" s="119">
        <v>160</v>
      </c>
      <c r="D22" s="110">
        <v>1201662832.4400001</v>
      </c>
      <c r="E22" s="110">
        <v>298675510.46000004</v>
      </c>
      <c r="F22" s="110">
        <v>240139054.00999993</v>
      </c>
      <c r="G22" s="110">
        <f t="shared" si="0"/>
        <v>-58536456.450000107</v>
      </c>
      <c r="H22" s="111">
        <f t="shared" si="1"/>
        <v>-175609.36935000031</v>
      </c>
    </row>
    <row r="23" spans="1:9" s="87" customFormat="1">
      <c r="A23" s="134" t="s">
        <v>76</v>
      </c>
      <c r="B23" s="135"/>
      <c r="C23" s="112">
        <f t="shared" ref="C23:G23" si="2">SUM(C9:C22)</f>
        <v>27040</v>
      </c>
      <c r="D23" s="112">
        <f t="shared" si="2"/>
        <v>26606781289.139996</v>
      </c>
      <c r="E23" s="112">
        <f t="shared" si="2"/>
        <v>33588372240.676014</v>
      </c>
      <c r="F23" s="112">
        <f t="shared" si="2"/>
        <v>14846084301.129995</v>
      </c>
      <c r="G23" s="112">
        <f t="shared" si="2"/>
        <v>-18742287939.546017</v>
      </c>
      <c r="H23" s="113">
        <f>SUM(H9:H22)</f>
        <v>-56226863.818638049</v>
      </c>
      <c r="I23" s="114"/>
    </row>
    <row r="25" spans="1:9">
      <c r="B25" s="79" t="s">
        <v>84</v>
      </c>
    </row>
  </sheetData>
  <mergeCells count="2">
    <mergeCell ref="A6:H6"/>
    <mergeCell ref="A23:B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topLeftCell="E1" workbookViewId="0">
      <selection activeCell="G36" sqref="G36"/>
    </sheetView>
  </sheetViews>
  <sheetFormatPr defaultRowHeight="12.75"/>
  <cols>
    <col min="1" max="1" width="5.140625" style="102" customWidth="1"/>
    <col min="2" max="2" width="18.140625" style="102" customWidth="1"/>
    <col min="3" max="3" width="10.5703125" style="102" customWidth="1"/>
    <col min="4" max="4" width="15.85546875" style="103" customWidth="1"/>
    <col min="5" max="5" width="17.5703125" style="103" customWidth="1"/>
    <col min="6" max="6" width="18" style="103" customWidth="1"/>
    <col min="7" max="7" width="18.42578125" style="103" customWidth="1"/>
    <col min="8" max="8" width="15.42578125" style="103" customWidth="1"/>
    <col min="9" max="20" width="13.7109375" style="103" customWidth="1"/>
    <col min="21" max="16384" width="9.140625" style="102"/>
  </cols>
  <sheetData>
    <row r="1" spans="1:22">
      <c r="T1" s="6" t="s">
        <v>85</v>
      </c>
    </row>
    <row r="2" spans="1:22">
      <c r="T2" s="6" t="s">
        <v>92</v>
      </c>
    </row>
    <row r="3" spans="1:22">
      <c r="H3" s="6"/>
      <c r="T3" s="6" t="s">
        <v>93</v>
      </c>
    </row>
    <row r="4" spans="1:22">
      <c r="T4" s="6" t="s">
        <v>94</v>
      </c>
    </row>
    <row r="5" spans="1:22">
      <c r="T5" s="6"/>
    </row>
    <row r="6" spans="1:22">
      <c r="A6" s="125"/>
      <c r="B6" s="125"/>
      <c r="C6" s="133" t="s">
        <v>86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25"/>
      <c r="T6" s="125"/>
      <c r="U6" s="125"/>
      <c r="V6" s="125"/>
    </row>
    <row r="7" spans="1:2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2">
      <c r="A8" s="132" t="s">
        <v>79</v>
      </c>
      <c r="B8" s="132" t="s">
        <v>23</v>
      </c>
      <c r="C8" s="132" t="s">
        <v>80</v>
      </c>
      <c r="D8" s="136" t="s">
        <v>81</v>
      </c>
      <c r="E8" s="140" t="s">
        <v>24</v>
      </c>
      <c r="F8" s="140" t="s">
        <v>95</v>
      </c>
      <c r="G8" s="140" t="s">
        <v>82</v>
      </c>
      <c r="H8" s="136" t="s">
        <v>87</v>
      </c>
      <c r="I8" s="137" t="s">
        <v>88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2" s="107" customFormat="1" ht="114.75">
      <c r="A9" s="132"/>
      <c r="B9" s="132"/>
      <c r="C9" s="132"/>
      <c r="D9" s="136"/>
      <c r="E9" s="141"/>
      <c r="F9" s="141"/>
      <c r="G9" s="141"/>
      <c r="H9" s="136"/>
      <c r="I9" s="105" t="s">
        <v>37</v>
      </c>
      <c r="J9" s="105" t="s">
        <v>53</v>
      </c>
      <c r="K9" s="105" t="s">
        <v>54</v>
      </c>
      <c r="L9" s="105" t="s">
        <v>55</v>
      </c>
      <c r="M9" s="105" t="s">
        <v>56</v>
      </c>
      <c r="N9" s="105" t="s">
        <v>89</v>
      </c>
      <c r="O9" s="105" t="s">
        <v>59</v>
      </c>
      <c r="P9" s="105" t="s">
        <v>60</v>
      </c>
      <c r="Q9" s="105" t="s">
        <v>61</v>
      </c>
      <c r="R9" s="105" t="s">
        <v>64</v>
      </c>
      <c r="S9" s="105" t="s">
        <v>69</v>
      </c>
      <c r="T9" s="105" t="s">
        <v>70</v>
      </c>
    </row>
    <row r="10" spans="1:22">
      <c r="A10" s="108">
        <v>1</v>
      </c>
      <c r="B10" s="67" t="s">
        <v>22</v>
      </c>
      <c r="C10" s="109">
        <v>6478</v>
      </c>
      <c r="D10" s="110">
        <v>10566802.660000004</v>
      </c>
      <c r="E10" s="110">
        <v>7411536560.6199989</v>
      </c>
      <c r="F10" s="110">
        <v>3207093682.5399904</v>
      </c>
      <c r="G10" s="110">
        <f t="shared" ref="G10:G21" si="0">F10-E10</f>
        <v>-4204442878.0800085</v>
      </c>
      <c r="H10" s="111">
        <f t="shared" ref="H10:H21" si="1">SUM(I10:T10)</f>
        <v>-22678526.513640031</v>
      </c>
      <c r="I10" s="110">
        <v>-91898.895000000004</v>
      </c>
      <c r="J10" s="110"/>
      <c r="K10" s="110">
        <v>-7219639.2515999964</v>
      </c>
      <c r="L10" s="110">
        <v>-129788.71275000009</v>
      </c>
      <c r="M10" s="110"/>
      <c r="N10" s="110">
        <v>-1353822.20793</v>
      </c>
      <c r="O10" s="110">
        <v>-100708.15005000004</v>
      </c>
      <c r="P10" s="110"/>
      <c r="Q10" s="110"/>
      <c r="R10" s="110"/>
      <c r="S10" s="110">
        <v>-357211.38900000002</v>
      </c>
      <c r="T10" s="110">
        <v>-13425457.907310035</v>
      </c>
    </row>
    <row r="11" spans="1:22">
      <c r="A11" s="108">
        <v>2</v>
      </c>
      <c r="B11" s="67" t="s">
        <v>17</v>
      </c>
      <c r="C11" s="109">
        <v>1938</v>
      </c>
      <c r="D11" s="110">
        <v>2515380.39</v>
      </c>
      <c r="E11" s="110">
        <v>1698587890.5799992</v>
      </c>
      <c r="F11" s="110">
        <v>628876935.1999985</v>
      </c>
      <c r="G11" s="110">
        <f t="shared" si="0"/>
        <v>-1069710955.3800007</v>
      </c>
      <c r="H11" s="111">
        <f t="shared" si="1"/>
        <v>-6097705.1245199991</v>
      </c>
      <c r="I11" s="110">
        <v>-24898.238369999999</v>
      </c>
      <c r="J11" s="110"/>
      <c r="K11" s="110">
        <v>-3020085.498149999</v>
      </c>
      <c r="L11" s="110">
        <v>-204028.01669999998</v>
      </c>
      <c r="M11" s="110"/>
      <c r="N11" s="110">
        <v>-80582.82080999999</v>
      </c>
      <c r="O11" s="110">
        <v>845.88374999999996</v>
      </c>
      <c r="P11" s="110"/>
      <c r="Q11" s="110">
        <v>0</v>
      </c>
      <c r="R11" s="110"/>
      <c r="S11" s="110">
        <v>101.985</v>
      </c>
      <c r="T11" s="110">
        <v>-2769058.4192400002</v>
      </c>
    </row>
    <row r="12" spans="1:22">
      <c r="A12" s="108">
        <v>3</v>
      </c>
      <c r="B12" s="109" t="s">
        <v>12</v>
      </c>
      <c r="C12" s="109">
        <v>6202</v>
      </c>
      <c r="D12" s="110">
        <v>6923124.1400000015</v>
      </c>
      <c r="E12" s="110">
        <v>6110269286.8640003</v>
      </c>
      <c r="F12" s="110">
        <v>1895580492.8100016</v>
      </c>
      <c r="G12" s="110">
        <f t="shared" ref="G12" si="2">F12-E12</f>
        <v>-4214688794.0539989</v>
      </c>
      <c r="H12" s="111">
        <f t="shared" ref="H12" si="3">SUM(I12:T12)</f>
        <v>-17307087.450180005</v>
      </c>
      <c r="I12" s="110">
        <v>820.60127999999986</v>
      </c>
      <c r="J12" s="110"/>
      <c r="K12" s="110">
        <v>-4839287.8720499994</v>
      </c>
      <c r="L12" s="110">
        <v>123361.40948999995</v>
      </c>
      <c r="M12" s="110">
        <v>34430.273249999991</v>
      </c>
      <c r="N12" s="110">
        <v>-509692.91289000009</v>
      </c>
      <c r="O12" s="110">
        <v>-5743.9485000000004</v>
      </c>
      <c r="P12" s="110"/>
      <c r="Q12" s="110">
        <v>-15690.701250000002</v>
      </c>
      <c r="R12" s="110"/>
      <c r="S12" s="110">
        <v>-159200.79704999999</v>
      </c>
      <c r="T12" s="110">
        <v>-11936083.502460005</v>
      </c>
    </row>
    <row r="13" spans="1:22">
      <c r="A13" s="108">
        <v>4</v>
      </c>
      <c r="B13" s="109" t="s">
        <v>10</v>
      </c>
      <c r="C13" s="109">
        <v>3121</v>
      </c>
      <c r="D13" s="110">
        <v>3797725.7870000005</v>
      </c>
      <c r="E13" s="110">
        <v>2234920999.5600014</v>
      </c>
      <c r="F13" s="110">
        <v>1109920919.5799975</v>
      </c>
      <c r="G13" s="110">
        <f t="shared" si="0"/>
        <v>-1125000079.9800038</v>
      </c>
      <c r="H13" s="111">
        <f t="shared" si="1"/>
        <v>-6552974.043929996</v>
      </c>
      <c r="I13" s="110">
        <v>-46561.407420000003</v>
      </c>
      <c r="J13" s="110"/>
      <c r="K13" s="110">
        <v>-3244790.8275000006</v>
      </c>
      <c r="L13" s="110">
        <v>-82061.527049999975</v>
      </c>
      <c r="M13" s="110"/>
      <c r="N13" s="110">
        <v>-340315.58108999999</v>
      </c>
      <c r="O13" s="110">
        <v>25940.85</v>
      </c>
      <c r="P13" s="110"/>
      <c r="Q13" s="110"/>
      <c r="R13" s="110"/>
      <c r="S13" s="110">
        <v>-38824.14</v>
      </c>
      <c r="T13" s="110">
        <v>-2826361.4108699947</v>
      </c>
    </row>
    <row r="14" spans="1:22">
      <c r="A14" s="108">
        <v>5</v>
      </c>
      <c r="B14" s="109" t="s">
        <v>20</v>
      </c>
      <c r="C14" s="109">
        <v>4092</v>
      </c>
      <c r="D14" s="110">
        <v>7303226.1100000003</v>
      </c>
      <c r="E14" s="110">
        <v>3008475971.8999901</v>
      </c>
      <c r="F14" s="110">
        <v>2032643991.3899961</v>
      </c>
      <c r="G14" s="110">
        <f t="shared" si="0"/>
        <v>-975831980.50999403</v>
      </c>
      <c r="H14" s="111">
        <f t="shared" si="1"/>
        <v>-5260439.67564</v>
      </c>
      <c r="I14" s="110">
        <v>-35934.198330000007</v>
      </c>
      <c r="J14" s="110"/>
      <c r="K14" s="110">
        <v>-3899392.0708499979</v>
      </c>
      <c r="L14" s="110">
        <v>-420429.13649999991</v>
      </c>
      <c r="M14" s="110">
        <v>5356.7639999999992</v>
      </c>
      <c r="N14" s="110">
        <v>2078252.1144000005</v>
      </c>
      <c r="O14" s="110">
        <v>8148.2594999999992</v>
      </c>
      <c r="P14" s="110"/>
      <c r="Q14" s="110">
        <v>-206020.11569999997</v>
      </c>
      <c r="R14" s="110"/>
      <c r="S14" s="110">
        <v>-375652.63740000001</v>
      </c>
      <c r="T14" s="110">
        <v>-2414768.6547600026</v>
      </c>
    </row>
    <row r="15" spans="1:22">
      <c r="A15" s="108">
        <v>6</v>
      </c>
      <c r="B15" s="109" t="s">
        <v>13</v>
      </c>
      <c r="C15" s="109">
        <v>3108</v>
      </c>
      <c r="D15" s="110">
        <v>4174952.5950000002</v>
      </c>
      <c r="E15" s="110">
        <v>1909318419.1699991</v>
      </c>
      <c r="F15" s="110">
        <v>1230961004.7700012</v>
      </c>
      <c r="G15" s="110">
        <f t="shared" si="0"/>
        <v>-678357414.39999795</v>
      </c>
      <c r="H15" s="111">
        <f t="shared" si="1"/>
        <v>-4815883.2885599965</v>
      </c>
      <c r="I15" s="110">
        <v>23.013000000000002</v>
      </c>
      <c r="J15" s="110"/>
      <c r="K15" s="110">
        <v>-2579197.7054999997</v>
      </c>
      <c r="L15" s="110">
        <v>2350.0441500000034</v>
      </c>
      <c r="M15" s="110">
        <v>-7007.9429999999993</v>
      </c>
      <c r="N15" s="110">
        <v>-653841.09302999987</v>
      </c>
      <c r="O15" s="110">
        <v>856.59840000000008</v>
      </c>
      <c r="P15" s="110"/>
      <c r="Q15" s="110">
        <v>-16444.073099999998</v>
      </c>
      <c r="R15" s="110"/>
      <c r="S15" s="110">
        <v>134.505</v>
      </c>
      <c r="T15" s="110">
        <v>-1562756.634479997</v>
      </c>
    </row>
    <row r="16" spans="1:22">
      <c r="A16" s="108">
        <v>7</v>
      </c>
      <c r="B16" s="67" t="s">
        <v>11</v>
      </c>
      <c r="C16" s="109">
        <v>4353</v>
      </c>
      <c r="D16" s="110">
        <v>5275852.18</v>
      </c>
      <c r="E16" s="110">
        <v>4048770457.8100061</v>
      </c>
      <c r="F16" s="110">
        <v>1487079351.7999947</v>
      </c>
      <c r="G16" s="110">
        <f t="shared" si="0"/>
        <v>-2561691106.0100117</v>
      </c>
      <c r="H16" s="111">
        <f t="shared" si="1"/>
        <v>-11744371.58289003</v>
      </c>
      <c r="I16" s="110">
        <v>-35215.180289999997</v>
      </c>
      <c r="J16" s="110"/>
      <c r="K16" s="110">
        <v>-2993012.1257999991</v>
      </c>
      <c r="L16" s="110">
        <v>-366162.97994999983</v>
      </c>
      <c r="M16" s="110">
        <v>-48801.35579999999</v>
      </c>
      <c r="N16" s="110">
        <v>-659710.40406000009</v>
      </c>
      <c r="O16" s="110">
        <v>-3450.1440000000002</v>
      </c>
      <c r="P16" s="110"/>
      <c r="Q16" s="110"/>
      <c r="R16" s="110"/>
      <c r="S16" s="110">
        <v>228.22079999999997</v>
      </c>
      <c r="T16" s="110">
        <v>-7638247.6137900315</v>
      </c>
    </row>
    <row r="17" spans="1:20">
      <c r="A17" s="108">
        <v>8</v>
      </c>
      <c r="B17" s="67" t="s">
        <v>9</v>
      </c>
      <c r="C17" s="109">
        <v>4545</v>
      </c>
      <c r="D17" s="110">
        <v>6397397.3599999994</v>
      </c>
      <c r="E17" s="110">
        <v>3271992569.54</v>
      </c>
      <c r="F17" s="110">
        <v>1770987357.2900026</v>
      </c>
      <c r="G17" s="110">
        <f t="shared" si="0"/>
        <v>-1501005212.2499974</v>
      </c>
      <c r="H17" s="111">
        <f t="shared" si="1"/>
        <v>-6488770.3238400109</v>
      </c>
      <c r="I17" s="110">
        <v>-3635.42454</v>
      </c>
      <c r="J17" s="110"/>
      <c r="K17" s="110">
        <v>-2712849.7223699992</v>
      </c>
      <c r="L17" s="110">
        <v>445811.94539999979</v>
      </c>
      <c r="M17" s="110">
        <v>12253.751099999999</v>
      </c>
      <c r="N17" s="110">
        <v>212750.76714000004</v>
      </c>
      <c r="O17" s="110">
        <v>-700.6123499999992</v>
      </c>
      <c r="P17" s="110"/>
      <c r="Q17" s="110">
        <v>-270986.68350000004</v>
      </c>
      <c r="R17" s="110"/>
      <c r="S17" s="110">
        <v>297.28814999999997</v>
      </c>
      <c r="T17" s="110">
        <v>-4171711.632870011</v>
      </c>
    </row>
    <row r="18" spans="1:20">
      <c r="A18" s="108">
        <v>9</v>
      </c>
      <c r="B18" s="67" t="s">
        <v>16</v>
      </c>
      <c r="C18" s="109">
        <v>7257</v>
      </c>
      <c r="D18" s="110">
        <v>9074528.8900000006</v>
      </c>
      <c r="E18" s="110">
        <v>9030847972.7000027</v>
      </c>
      <c r="F18" s="110">
        <v>2968993757.0199924</v>
      </c>
      <c r="G18" s="110">
        <f t="shared" si="0"/>
        <v>-6061854215.6800098</v>
      </c>
      <c r="H18" s="111">
        <f t="shared" si="1"/>
        <v>-28878956.464410231</v>
      </c>
      <c r="I18" s="110">
        <v>-1341.1467000000002</v>
      </c>
      <c r="J18" s="110"/>
      <c r="K18" s="110">
        <v>-7696835.3431499992</v>
      </c>
      <c r="L18" s="110">
        <v>-1239661.0593000003</v>
      </c>
      <c r="M18" s="110">
        <v>11925.744540000002</v>
      </c>
      <c r="N18" s="110">
        <v>-2151155.2779299989</v>
      </c>
      <c r="O18" s="110">
        <v>-141701.29334999996</v>
      </c>
      <c r="P18" s="110"/>
      <c r="Q18" s="110">
        <v>-315840.75945000001</v>
      </c>
      <c r="R18" s="110"/>
      <c r="S18" s="110">
        <v>178.62780000000001</v>
      </c>
      <c r="T18" s="110">
        <v>-17344525.956870236</v>
      </c>
    </row>
    <row r="19" spans="1:20">
      <c r="A19" s="108">
        <v>10</v>
      </c>
      <c r="B19" s="67" t="s">
        <v>15</v>
      </c>
      <c r="C19" s="109">
        <v>2889</v>
      </c>
      <c r="D19" s="110">
        <v>4405449.08</v>
      </c>
      <c r="E19" s="110">
        <v>1739187143.6300013</v>
      </c>
      <c r="F19" s="110">
        <v>1332392230.309999</v>
      </c>
      <c r="G19" s="110">
        <f t="shared" si="0"/>
        <v>-406794913.32000232</v>
      </c>
      <c r="H19" s="111">
        <f t="shared" si="1"/>
        <v>-4009832.0436299993</v>
      </c>
      <c r="I19" s="110"/>
      <c r="J19" s="110"/>
      <c r="K19" s="110">
        <v>-2136649.0070999991</v>
      </c>
      <c r="L19" s="110">
        <v>-63278.816700000018</v>
      </c>
      <c r="M19" s="110">
        <v>13771.898099999999</v>
      </c>
      <c r="N19" s="110">
        <v>77292.589560000008</v>
      </c>
      <c r="O19" s="110">
        <v>3619.0744500000001</v>
      </c>
      <c r="P19" s="110"/>
      <c r="Q19" s="110">
        <v>135.36599999999999</v>
      </c>
      <c r="R19" s="110"/>
      <c r="S19" s="110">
        <v>-193087.9632</v>
      </c>
      <c r="T19" s="110">
        <v>-1711635.1847400006</v>
      </c>
    </row>
    <row r="20" spans="1:20">
      <c r="A20" s="108">
        <v>11</v>
      </c>
      <c r="B20" s="67" t="s">
        <v>19</v>
      </c>
      <c r="C20" s="109">
        <v>3267</v>
      </c>
      <c r="D20" s="110">
        <v>4186458.27</v>
      </c>
      <c r="E20" s="110">
        <v>1251427236.6100004</v>
      </c>
      <c r="F20" s="110">
        <v>1199354648.8699961</v>
      </c>
      <c r="G20" s="110">
        <f t="shared" si="0"/>
        <v>-52072587.740004301</v>
      </c>
      <c r="H20" s="111">
        <f t="shared" si="1"/>
        <v>-1155364.4338800004</v>
      </c>
      <c r="I20" s="110">
        <v>120.74841000000001</v>
      </c>
      <c r="J20" s="110"/>
      <c r="K20" s="110">
        <v>-1165300.8578999999</v>
      </c>
      <c r="L20" s="110">
        <v>93981.864899999971</v>
      </c>
      <c r="M20" s="110">
        <v>-66788.09865</v>
      </c>
      <c r="N20" s="110">
        <v>324947.23826999986</v>
      </c>
      <c r="O20" s="110">
        <v>106895.24159999999</v>
      </c>
      <c r="P20" s="110"/>
      <c r="Q20" s="110">
        <v>-1385.5236</v>
      </c>
      <c r="R20" s="110"/>
      <c r="S20" s="110">
        <v>-1666.4227499999997</v>
      </c>
      <c r="T20" s="110">
        <v>-446168.62416000012</v>
      </c>
    </row>
    <row r="21" spans="1:20">
      <c r="A21" s="108">
        <v>12</v>
      </c>
      <c r="B21" s="67" t="s">
        <v>14</v>
      </c>
      <c r="C21" s="109">
        <v>5926</v>
      </c>
      <c r="D21" s="110">
        <v>10465764.656999998</v>
      </c>
      <c r="E21" s="110">
        <v>4492485905.4000025</v>
      </c>
      <c r="F21" s="110">
        <v>3245616387.4700055</v>
      </c>
      <c r="G21" s="110">
        <f t="shared" si="0"/>
        <v>-1246869517.929997</v>
      </c>
      <c r="H21" s="111">
        <f t="shared" si="1"/>
        <v>-6356846.6782199759</v>
      </c>
      <c r="I21" s="110">
        <v>-3520.5456000000004</v>
      </c>
      <c r="J21" s="110"/>
      <c r="K21" s="110">
        <v>-3756509.6697</v>
      </c>
      <c r="L21" s="110">
        <v>544896.26205000002</v>
      </c>
      <c r="M21" s="110">
        <v>17645.731800000001</v>
      </c>
      <c r="N21" s="110">
        <v>6789.6110400001271</v>
      </c>
      <c r="O21" s="110">
        <v>13966.753049999996</v>
      </c>
      <c r="P21" s="110"/>
      <c r="Q21" s="110"/>
      <c r="R21" s="110"/>
      <c r="S21" s="110">
        <v>-20269.381649999999</v>
      </c>
      <c r="T21" s="110">
        <v>-3159845.4392099772</v>
      </c>
    </row>
    <row r="22" spans="1:20">
      <c r="A22" s="108">
        <v>13</v>
      </c>
      <c r="B22" s="67" t="s">
        <v>21</v>
      </c>
      <c r="C22" s="109">
        <v>3566</v>
      </c>
      <c r="D22" s="110">
        <v>4366022.59</v>
      </c>
      <c r="E22" s="110">
        <v>3747353241.7993927</v>
      </c>
      <c r="F22" s="110">
        <v>1465178760.0500004</v>
      </c>
      <c r="G22" s="110">
        <f t="shared" ref="G22:G23" si="4">F22-E22</f>
        <v>-2282174481.7493925</v>
      </c>
      <c r="H22" s="111">
        <f t="shared" ref="H22:H23" si="5">SUM(I22:T22)</f>
        <v>-10597973.790246604</v>
      </c>
      <c r="I22" s="110">
        <v>-4231.3068900000007</v>
      </c>
      <c r="J22" s="110"/>
      <c r="K22" s="110">
        <v>-5247407.939298002</v>
      </c>
      <c r="L22" s="110">
        <v>-680832.98594999965</v>
      </c>
      <c r="M22" s="110">
        <v>-1733.3910000000003</v>
      </c>
      <c r="N22" s="110">
        <v>-614263.09941000002</v>
      </c>
      <c r="O22" s="110">
        <v>-57260.851499999997</v>
      </c>
      <c r="P22" s="110"/>
      <c r="Q22" s="110"/>
      <c r="R22" s="110"/>
      <c r="S22" s="110"/>
      <c r="T22" s="110">
        <v>-3992244.2161986022</v>
      </c>
    </row>
    <row r="23" spans="1:20">
      <c r="A23" s="108">
        <v>14</v>
      </c>
      <c r="B23" s="67" t="s">
        <v>18</v>
      </c>
      <c r="C23" s="109">
        <v>32142</v>
      </c>
      <c r="D23" s="110">
        <v>59253771.462000027</v>
      </c>
      <c r="E23" s="110">
        <v>39758216583.274643</v>
      </c>
      <c r="F23" s="110">
        <v>24157991314.950253</v>
      </c>
      <c r="G23" s="110">
        <f t="shared" si="4"/>
        <v>-15600225268.32439</v>
      </c>
      <c r="H23" s="111">
        <f t="shared" si="5"/>
        <v>-99342907.846264347</v>
      </c>
      <c r="I23" s="110">
        <v>-168277.99590000001</v>
      </c>
      <c r="J23" s="110">
        <v>-1551880.2422699993</v>
      </c>
      <c r="K23" s="110">
        <v>-48312915.329699963</v>
      </c>
      <c r="L23" s="110">
        <v>-14077882.755539993</v>
      </c>
      <c r="M23" s="110">
        <v>-1914715.5368999997</v>
      </c>
      <c r="N23" s="110">
        <v>-8566806.4871399943</v>
      </c>
      <c r="O23" s="110">
        <v>853392.91469550261</v>
      </c>
      <c r="P23" s="110"/>
      <c r="Q23" s="110">
        <v>-67261.803</v>
      </c>
      <c r="R23" s="110">
        <v>105.015</v>
      </c>
      <c r="S23" s="110">
        <v>-1014375.3741</v>
      </c>
      <c r="T23" s="110">
        <v>-24522290.251409899</v>
      </c>
    </row>
    <row r="24" spans="1:20" s="87" customFormat="1">
      <c r="A24" s="134" t="s">
        <v>76</v>
      </c>
      <c r="B24" s="135"/>
      <c r="C24" s="112">
        <f t="shared" ref="C24:T24" si="6">SUM(C10:C23)</f>
        <v>88884</v>
      </c>
      <c r="D24" s="112">
        <f t="shared" si="6"/>
        <v>138706456.17100003</v>
      </c>
      <c r="E24" s="112">
        <f t="shared" si="6"/>
        <v>89713390239.458038</v>
      </c>
      <c r="F24" s="112">
        <f t="shared" si="6"/>
        <v>47732670834.050224</v>
      </c>
      <c r="G24" s="112">
        <f t="shared" si="6"/>
        <v>-41980719405.407814</v>
      </c>
      <c r="H24" s="113">
        <f>SUM(H10:H23)</f>
        <v>-231287639.25985122</v>
      </c>
      <c r="I24" s="112">
        <f t="shared" si="6"/>
        <v>-414549.97635000001</v>
      </c>
      <c r="J24" s="112">
        <f t="shared" si="6"/>
        <v>-1551880.2422699993</v>
      </c>
      <c r="K24" s="112">
        <f t="shared" si="6"/>
        <v>-98823873.220667958</v>
      </c>
      <c r="L24" s="112">
        <f t="shared" si="6"/>
        <v>-16053724.464449992</v>
      </c>
      <c r="M24" s="112">
        <f t="shared" si="6"/>
        <v>-1943662.1625599996</v>
      </c>
      <c r="N24" s="112">
        <f t="shared" si="6"/>
        <v>-12230157.563879993</v>
      </c>
      <c r="O24" s="112">
        <f t="shared" si="6"/>
        <v>704100.57569550257</v>
      </c>
      <c r="P24" s="112">
        <f t="shared" si="6"/>
        <v>0</v>
      </c>
      <c r="Q24" s="112">
        <f t="shared" si="6"/>
        <v>-893494.29359999998</v>
      </c>
      <c r="R24" s="112">
        <f t="shared" si="6"/>
        <v>105.015</v>
      </c>
      <c r="S24" s="112">
        <f t="shared" si="6"/>
        <v>-2159347.4783999999</v>
      </c>
      <c r="T24" s="112">
        <f t="shared" si="6"/>
        <v>-97921155.448368803</v>
      </c>
    </row>
    <row r="26" spans="1:20">
      <c r="B26" s="79" t="s">
        <v>90</v>
      </c>
    </row>
  </sheetData>
  <mergeCells count="11">
    <mergeCell ref="A24:B24"/>
    <mergeCell ref="A8:A9"/>
    <mergeCell ref="B8:B9"/>
    <mergeCell ref="C8:C9"/>
    <mergeCell ref="D8:D9"/>
    <mergeCell ref="C6:R6"/>
    <mergeCell ref="H8:H9"/>
    <mergeCell ref="I8:T8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2020-06-11T07:47:23Z</cp:lastPrinted>
  <dcterms:created xsi:type="dcterms:W3CDTF">2020-06-29T13:38:06Z</dcterms:created>
  <dcterms:modified xsi:type="dcterms:W3CDTF">2020-06-29T13:38:06Z</dcterms:modified>
</cp:coreProperties>
</file>